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tabRatio="625" activeTab="4"/>
  </bookViews>
  <sheets>
    <sheet name="СВОД по РА" sheetId="1" r:id="rId1"/>
    <sheet name="Респ. МО" sheetId="2" r:id="rId2"/>
    <sheet name="Город" sheetId="3" r:id="rId3"/>
    <sheet name="Районы" sheetId="4" r:id="rId4"/>
    <sheet name="Прочие" sheetId="5" r:id="rId5"/>
  </sheets>
  <definedNames>
    <definedName name="_xlnm.Print_Titles" localSheetId="2">'Город'!$A:$E</definedName>
    <definedName name="_xlnm.Print_Titles" localSheetId="4">'Прочие'!$A:$E</definedName>
    <definedName name="_xlnm.Print_Titles" localSheetId="3">'Районы'!$A:$E</definedName>
    <definedName name="_xlnm.Print_Titles" localSheetId="1">'Респ. МО'!$A:$E</definedName>
    <definedName name="_xlnm.Print_Titles" localSheetId="0">'СВОД по РА'!$A:$E</definedName>
    <definedName name="_xlnm.Print_Area" localSheetId="2">'Город'!$A$1:$CC$36</definedName>
    <definedName name="_xlnm.Print_Area" localSheetId="4">'Прочие'!$A$1:$BJ$36</definedName>
    <definedName name="_xlnm.Print_Area" localSheetId="3">'Районы'!$A$1:$EI$36</definedName>
    <definedName name="_xlnm.Print_Area" localSheetId="1">'Респ. МО'!$A$1:$CJ$36</definedName>
    <definedName name="_xlnm.Print_Area" localSheetId="0">'СВОД по РА'!$A$1:$BQ$36</definedName>
  </definedNames>
  <calcPr fullCalcOnLoad="1"/>
</workbook>
</file>

<file path=xl/sharedStrings.xml><?xml version="1.0" encoding="utf-8"?>
<sst xmlns="http://schemas.openxmlformats.org/spreadsheetml/2006/main" count="1003" uniqueCount="108">
  <si>
    <t>Прочие расходы</t>
  </si>
  <si>
    <t xml:space="preserve">Оплата труда </t>
  </si>
  <si>
    <t>«Увеличение стоимости материальных запасов» в части расходов на приобретение медикаментов, перевязочных средств, медицинского инструментария (со сроком службы до 12 месяцев), реактивов, химикатов, стекла и химпосуды и т.п.;</t>
  </si>
  <si>
    <t>«Увеличение стоимости основных средств» в части расходов на приобретение медицинского инструментария (со сроком службы более 12 месяцев)</t>
  </si>
  <si>
    <t>«Прочие работы, услуги»  в части расходов по оплате стоимости лабораторных и инструментальных исследований, производимых в других организациях (при отсутствии своей лаборатории и диагностического оборудования)</t>
  </si>
  <si>
    <t>Продукты питания</t>
  </si>
  <si>
    <t>«Увеличение стоимости материальных запасов» в части расходов на приобретение продуктов питания</t>
  </si>
  <si>
    <t>«Прочие работы, услуги» в части расходов по организации питания предприятиями общественного питания (при отсутствии своего пищеблока)</t>
  </si>
  <si>
    <t>Мягкий инвентарь</t>
  </si>
  <si>
    <t xml:space="preserve"> «Увеличение стоимости материальных запасов» в части приобретения мягкого инвентаря</t>
  </si>
  <si>
    <t>Приобретение услуг</t>
  </si>
  <si>
    <t>Работы, услуги по содержанию имущества</t>
  </si>
  <si>
    <t>Горюче-смазочные материалы</t>
  </si>
  <si>
    <t>Прочие материальные активы</t>
  </si>
  <si>
    <t>Увеличение стоимости основных средств</t>
  </si>
  <si>
    <t xml:space="preserve">Канцелярские товары </t>
  </si>
  <si>
    <t>Прочие материальные запасы</t>
  </si>
  <si>
    <t>Приобретение услуг ВСЕГО (сумма строк 15+16+17+18+19+20), из них:</t>
  </si>
  <si>
    <t>Продукты питания  ВСЕГО (сумма строк 11+12), из них:</t>
  </si>
  <si>
    <t>Медикаменты, перевязочные средства, медицинский инструментарий, прочие работы, услуги ВСЕГО (сумма строк 07+08+09), из них:</t>
  </si>
  <si>
    <t>Оплата труда  ВСЕГО (сумма строк 03+04+05), из них:</t>
  </si>
  <si>
    <t>Наименование показателя</t>
  </si>
  <si>
    <t>Вид расходов</t>
  </si>
  <si>
    <t>Статья</t>
  </si>
  <si>
    <t>Наименование статьи и подстатьи,  с расшифровкой по видам расходов</t>
  </si>
  <si>
    <t>Заработная плата</t>
  </si>
  <si>
    <t>Прочие выплаты</t>
  </si>
  <si>
    <t>Начисления на оплату труда</t>
  </si>
  <si>
    <t>Хозяйственные товары</t>
  </si>
  <si>
    <t>Расходные материалы и комплектующие к технике и оборудованию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</si>
  <si>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</si>
  <si>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</si>
  <si>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</si>
  <si>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</si>
  <si>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</si>
  <si>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Итого по кассовым расходам (сумма строк 02+06+10+13+14+21+22+23) в том числе:</t>
  </si>
  <si>
    <t>Увеличение стоимости материальных запасов, их приобретение ВСЕГО                                                                                          (сумма строк 24+25), из них:</t>
  </si>
  <si>
    <t>Прочие материальные активы ВСЕГО                                                                                          (сумма строк 26+27+28+29), из них:</t>
  </si>
  <si>
    <t>Под-статья</t>
  </si>
  <si>
    <t>№ стр.</t>
  </si>
  <si>
    <t>Расходы на приобретение  оборудования стоимостью до  100000 рублей за одну единицу</t>
  </si>
  <si>
    <t>%</t>
  </si>
  <si>
    <t>годовая</t>
  </si>
  <si>
    <t>на ед. мед. помощи</t>
  </si>
  <si>
    <t>Сумма</t>
  </si>
  <si>
    <t>РЕСПУБЛИКАНСКИЕ МЕДИЦИНСКИЕ ОРГАНИЗАЦИИ</t>
  </si>
  <si>
    <t>Медикаменты, 
перевязочные средства, медицинский инструментарий</t>
  </si>
  <si>
    <t xml:space="preserve">Прочие работы, услуги </t>
  </si>
  <si>
    <t>Объемы медицинской помощи</t>
  </si>
  <si>
    <t>ВСЕГО</t>
  </si>
  <si>
    <t>Наименование медицинской организации</t>
  </si>
  <si>
    <t>Годовая сумма</t>
  </si>
  <si>
    <t>ПРОЧИЕ МЕДИЦИНСКИЕ ОРГАНИЗАЦИИ</t>
  </si>
  <si>
    <t>МЕДИЦИНСКИЕ ОРГАНИЗАЦИИ ГОРОДА МАЙКОПА</t>
  </si>
  <si>
    <t>МЕДИЦИНСКИЕ ОРГАНИЗАЦИИ ГОРОДА АДЫГЕЙСКА И РАЙОНОВ РЕСПУБЛИКИ АДЫГЕЯ</t>
  </si>
  <si>
    <t>РЕСПУБЛИКА АДЫГЕЯ</t>
  </si>
  <si>
    <t>Вид медицинской помощи</t>
  </si>
  <si>
    <t>СТАЦИОНАРОЗАМЕЩАЮЩАЯ</t>
  </si>
  <si>
    <t>СКОРАЯ</t>
  </si>
  <si>
    <t>СТАЦИОНАРНАЯ</t>
  </si>
  <si>
    <t>АМБУЛАТОРНАЯ</t>
  </si>
  <si>
    <t>ГБУЗ РА АДЫГЕЙСКАЯ РЕСПУБЛИКАНСКАЯ КЛИНИЧЕСКАЯ БОЛЬНИЦА</t>
  </si>
  <si>
    <t>Подстатья</t>
  </si>
  <si>
    <t>ИТОГО</t>
  </si>
  <si>
    <t>ГБУЗ РА "АДЫГЕЙСКАЯ РЕСПУБЛИКАНСКАЯ ДЕТСКАЯ КЛИНИЧЕСКАЯ БОЛЬНИЦА"</t>
  </si>
  <si>
    <t>ГБУЗ РА "АДЫГЕЙСКИЙ РЕСПУБЛИКАНСКИЙ КЛИНИЧЕСКИЙ ОНКОЛОГИЧЕСКИЙ ДИСПАНСЕР"</t>
  </si>
  <si>
    <t>сумма</t>
  </si>
  <si>
    <t>годовая сумма</t>
  </si>
  <si>
    <t>ГБУЗ РА "АДЫГЕЙСКИЙ РЕСПУБЛИКАНСКИЙ КЛИНИЧЕСКИЙ ПЕРИНАТАЛЬНЫЙ ЦЕНТР"</t>
  </si>
  <si>
    <t>ГБУЗ РА "АДЫГЕЙСКИЙ РЕСПУБЛИКАНСКИЙ КЛИНИЧЕСКИЙ КОЖНО-ВЕНЕРОЛОГИЧЕСКИЙ ДИСПАНСЕР"</t>
  </si>
  <si>
    <t>ГБУЗ РА "АДЫГЕЙСКАЯ РЕСПУБЛИКАНСКАЯ КЛИНИЧЕСКАЯ  ИНФЕКЦИОННАЯ БОЛЬНИЦА"</t>
  </si>
  <si>
    <t>ГБУЗ РА "АДЫГЕЙСКАЯ РЕСПУБЛИКАНСКАЯ КЛИНИЧЕСКАЯ СТОМАТОЛОГИЧЕСКАЯ ПОЛИКЛИНИКА"</t>
  </si>
  <si>
    <t>ГБУЗ РА "АДЫГЕЙСКИЙ РЕСПУБЛИКАНСКИЙ ЦЕНТР МЕДИЦИНСКОЙ ПРОФИЛАКТИКИ"</t>
  </si>
  <si>
    <t>годовая сумма, рубли</t>
  </si>
  <si>
    <t>ГБУЗ РА "МАЙКОПСКАЯ ГОРОДСКАЯ КЛИНИЧЕСКАЯ БОЛЬНИЦА"</t>
  </si>
  <si>
    <t>ГБУЗ РА "ХАНСКАЯ УЧАСТКОВАЯ БОЛЬНИЦА"</t>
  </si>
  <si>
    <t>ГБУЗ РА "СТАНЦИЯ СКОРОЙ МЕДИЦИНСКОЙ ПОМОЩИ ГОРОДА МАЙКОПА"</t>
  </si>
  <si>
    <t>ГБУЗ РА "МАЙКОПСКАЯ ГОРОДСКАЯ ПОЛИКЛИНИКА №2"</t>
  </si>
  <si>
    <t>ГБУЗ РА "МАЙКОПСКАЯ ГОРОДСКАЯ ПОЛИКЛИНИКА №1"</t>
  </si>
  <si>
    <t>ГБУЗ РА "МАЙКОПСКАЯ ГОРОДСКАЯ ПОЛИКЛИНИКА №3"</t>
  </si>
  <si>
    <t>ГБУЗ РА "МАЙКОПСКАЯ ГОРОДСКАЯ ДЕТСКАЯ ПОЛИКЛИНИКА №1"</t>
  </si>
  <si>
    <t>ГБУЗ РА "МАЙКОПСКАЯ ДЕТСКАЯ ГОРОДСКАЯ ПОЛИКЛИНИКА №2"</t>
  </si>
  <si>
    <t>ГБУЗ РА "КОШЕХАБЛЬСКАЯ ЦРБ"</t>
  </si>
  <si>
    <t>ГБУЗ РА "ТАХТАМУКАЙСКАЯ ЦРБ"</t>
  </si>
  <si>
    <t>ГБУЗ РА "ЭНЕМСКАЯ РБ"</t>
  </si>
  <si>
    <t>ГБУЗ РА "ЯБЛОНОВСКАЯ ПОЛИКЛИНИКА"</t>
  </si>
  <si>
    <t>ГБУЗ РА "ЦРБ МАЙКОПСКОГО РАЙОНА"</t>
  </si>
  <si>
    <t>ГБУЗ РА "ШОВГЕНОВСКАЯ ЦРБ"</t>
  </si>
  <si>
    <t>ГБУЗ РА "КРАСНОГВАРДЕЙСКАЯ ЦРБ"</t>
  </si>
  <si>
    <t>ГБУЗ РА "АДЫГЕЙСКАЯ МЕЖРАЙОННАЯ БОЛЬНИЦА ИМ. К.М. БАТМЕНА"</t>
  </si>
  <si>
    <t>ГБУЗ РА "ГИАГИНСКАЯ ЦРБ"</t>
  </si>
  <si>
    <t>ООО "СОВРЕМЕННЫЙ МЕДИЦИНСКИЙ ЦЕНТР ИМ. Х.М. СОВМЕНА-КЛИНИКА XXI ВЕКА"</t>
  </si>
  <si>
    <t>ООО "ДИАЛИЗНЫЙ ЦЕНТР АДЫГЕИ"</t>
  </si>
  <si>
    <t>ООО "АТЛАНТ"</t>
  </si>
  <si>
    <t>ООО "ИЗУМРУД"</t>
  </si>
  <si>
    <t>ООО "ЦЕНТР ЗДОРОВЬЯ"</t>
  </si>
  <si>
    <t>ФКУЗ "МЕДИКО-САНИТАРНАЯ ЧАСТЬ МВД РФ ПО РЕСПУБЛИКЕ АДЫГЕЯ"</t>
  </si>
  <si>
    <t>ФГБУ "ФЕДЕРАЛЬНЫЙ МЕДИЦИНСКИЙ ИССЛЕДОВАТЕЛЬСКИЙ ЦЕНТР ИМЕНИ В.А. АЛМАЗОВА" МИНИСТЕРСТВА ЗДРАВООХРАНЕНИЯ РФ</t>
  </si>
  <si>
    <t>ВСЕГО ПО РЕСПУБЛИКЕ АДЫГЕЯ</t>
  </si>
  <si>
    <t>ПРИЛОЖЕНИЕ                                                                       к решению Комиссии по разработке                                Территориальной программы ОМС РА                                       от 21.08.2014 № 7-1</t>
  </si>
  <si>
    <r>
      <t xml:space="preserve">Структура тарифов на медицинскую помощь на 2014 год                            </t>
    </r>
    <r>
      <rPr>
        <b/>
        <sz val="15"/>
        <color indexed="8"/>
        <rFont val="Times New Roman"/>
        <family val="1"/>
      </rPr>
      <t>(с 01.10.2014)</t>
    </r>
  </si>
  <si>
    <r>
      <rPr>
        <b/>
        <sz val="16"/>
        <color indexed="8"/>
        <rFont val="Times New Roman"/>
        <family val="1"/>
      </rPr>
      <t xml:space="preserve">Структура тарифов на медицинскую помощь на 2014 год </t>
    </r>
    <r>
      <rPr>
        <b/>
        <sz val="15"/>
        <color indexed="8"/>
        <rFont val="Times New Roman"/>
        <family val="1"/>
      </rPr>
      <t xml:space="preserve">                                              (с 01.10.2014)</t>
    </r>
  </si>
  <si>
    <r>
      <t xml:space="preserve">Структура тарифов на медицинскую помощь на 2014 год                                                               </t>
    </r>
    <r>
      <rPr>
        <b/>
        <sz val="15"/>
        <color indexed="8"/>
        <rFont val="Times New Roman"/>
        <family val="1"/>
      </rPr>
      <t xml:space="preserve"> (с 01.10.2014)</t>
    </r>
  </si>
  <si>
    <r>
      <t xml:space="preserve">Структура тарифов на медицинскую помощь на 2014 год                                    </t>
    </r>
    <r>
      <rPr>
        <b/>
        <sz val="15"/>
        <color indexed="8"/>
        <rFont val="Times New Roman"/>
        <family val="1"/>
      </rPr>
      <t xml:space="preserve"> (с 01.10.2014)</t>
    </r>
  </si>
  <si>
    <t>ПРИЛОЖЕНИЕ                                                                       к решению Комиссии по разработке                                Территориальной программы ОМС РА                                       от 24.11.2014 № 9-1</t>
  </si>
  <si>
    <t>ПРИЛОЖЕНИЕ                                                                       к решению Комиссии по разработке                                Территориальной программы ОМС РА                                         от 24.11.2014 № 9-1</t>
  </si>
  <si>
    <t>ПРИЛОЖЕНИЕ                                                                       к решению Комиссии по разработке                                Территориальной программы ОМС РА                                        от 24.11.2014 № 9-1</t>
  </si>
  <si>
    <r>
      <t xml:space="preserve">Структура тарифов на медицинскую помощь на 2014 год                                         </t>
    </r>
    <r>
      <rPr>
        <b/>
        <sz val="15"/>
        <color indexed="8"/>
        <rFont val="Times New Roman"/>
        <family val="1"/>
      </rPr>
      <t xml:space="preserve"> (с 01.10.2014)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</si>
</sst>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0.0"/>
    <numFmt numFmtId="172" formatCode="#,##0.00000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.5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2.5"/>
      <color indexed="10"/>
      <name val="Times New Roman"/>
      <family val="1"/>
    </font>
    <font>
      <b/>
      <sz val="12.6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2.5"/>
      <color indexed="8"/>
      <name val="Arial"/>
      <family val="2"/>
    </font>
    <font>
      <b/>
      <sz val="11"/>
      <color indexed="8"/>
      <name val="Arial"/>
      <family val="2"/>
    </font>
    <font>
      <b/>
      <sz val="11.5"/>
      <color indexed="8"/>
      <name val="Arial"/>
      <family val="2"/>
    </font>
    <font>
      <sz val="11"/>
      <color indexed="8"/>
      <name val="Arial"/>
      <family val="2"/>
    </font>
    <font>
      <b/>
      <sz val="12"/>
      <color indexed="10"/>
      <name val="Times New Roman"/>
      <family val="1"/>
    </font>
    <font>
      <sz val="11.5"/>
      <color indexed="8"/>
      <name val="Arial"/>
      <family val="2"/>
    </font>
    <font>
      <b/>
      <sz val="13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.5"/>
      <color rgb="FF000000"/>
      <name val="Times New Roman"/>
      <family val="1"/>
    </font>
    <font>
      <b/>
      <sz val="12.5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2.5"/>
      <color rgb="FFFF0000"/>
      <name val="Times New Roman"/>
      <family val="1"/>
    </font>
    <font>
      <b/>
      <sz val="12.6"/>
      <color rgb="FFFF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Arial"/>
      <family val="2"/>
    </font>
    <font>
      <b/>
      <sz val="12.5"/>
      <color theme="1"/>
      <name val="Arial"/>
      <family val="2"/>
    </font>
    <font>
      <b/>
      <sz val="11"/>
      <color theme="1"/>
      <name val="Arial"/>
      <family val="2"/>
    </font>
    <font>
      <b/>
      <sz val="11.5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theme="1"/>
      <name val="Arial"/>
      <family val="2"/>
    </font>
    <font>
      <sz val="11.5"/>
      <color theme="1"/>
      <name val="Arial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.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5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8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0" xfId="0" applyFont="1" applyFill="1" applyBorder="1" applyAlignment="1">
      <alignment horizontal="center" vertical="center" wrapText="1"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/>
    </xf>
    <xf numFmtId="3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68" fillId="0" borderId="1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168" fontId="73" fillId="0" borderId="0" xfId="0" applyNumberFormat="1" applyFont="1" applyBorder="1" applyAlignment="1">
      <alignment horizontal="right" vertical="center" wrapText="1"/>
    </xf>
    <xf numFmtId="0" fontId="74" fillId="0" borderId="0" xfId="0" applyFont="1" applyBorder="1" applyAlignment="1">
      <alignment/>
    </xf>
    <xf numFmtId="168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 wrapText="1"/>
    </xf>
    <xf numFmtId="0" fontId="76" fillId="0" borderId="16" xfId="0" applyFont="1" applyBorder="1" applyAlignment="1">
      <alignment vertical="center" wrapText="1"/>
    </xf>
    <xf numFmtId="0" fontId="76" fillId="0" borderId="17" xfId="0" applyFont="1" applyBorder="1" applyAlignment="1">
      <alignment vertical="center" wrapText="1"/>
    </xf>
    <xf numFmtId="0" fontId="69" fillId="0" borderId="16" xfId="0" applyFont="1" applyBorder="1" applyAlignment="1">
      <alignment horizontal="left" wrapText="1"/>
    </xf>
    <xf numFmtId="0" fontId="69" fillId="0" borderId="17" xfId="0" applyFont="1" applyBorder="1" applyAlignment="1">
      <alignment horizontal="left" wrapText="1"/>
    </xf>
    <xf numFmtId="0" fontId="69" fillId="0" borderId="18" xfId="0" applyFont="1" applyBorder="1" applyAlignment="1">
      <alignment horizontal="justify"/>
    </xf>
    <xf numFmtId="0" fontId="77" fillId="0" borderId="19" xfId="0" applyFont="1" applyFill="1" applyBorder="1" applyAlignment="1">
      <alignment vertical="center" wrapText="1"/>
    </xf>
    <xf numFmtId="0" fontId="76" fillId="0" borderId="18" xfId="0" applyFont="1" applyBorder="1" applyAlignment="1">
      <alignment vertical="center" wrapText="1"/>
    </xf>
    <xf numFmtId="0" fontId="76" fillId="0" borderId="20" xfId="0" applyFont="1" applyBorder="1" applyAlignment="1">
      <alignment vertical="center" wrapText="1"/>
    </xf>
    <xf numFmtId="0" fontId="78" fillId="0" borderId="19" xfId="0" applyFont="1" applyFill="1" applyBorder="1" applyAlignment="1">
      <alignment vertical="center" wrapText="1"/>
    </xf>
    <xf numFmtId="0" fontId="76" fillId="0" borderId="16" xfId="0" applyFont="1" applyFill="1" applyBorder="1" applyAlignment="1">
      <alignment vertical="center" wrapText="1"/>
    </xf>
    <xf numFmtId="0" fontId="78" fillId="33" borderId="21" xfId="0" applyFont="1" applyFill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78" fillId="33" borderId="25" xfId="0" applyFont="1" applyFill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78" fillId="34" borderId="22" xfId="0" applyFont="1" applyFill="1" applyBorder="1" applyAlignment="1">
      <alignment horizontal="center" vertical="center" wrapText="1"/>
    </xf>
    <xf numFmtId="0" fontId="78" fillId="33" borderId="27" xfId="0" applyFont="1" applyFill="1" applyBorder="1" applyAlignment="1">
      <alignment horizontal="center" vertical="center" wrapText="1"/>
    </xf>
    <xf numFmtId="0" fontId="67" fillId="26" borderId="25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vertical="center" wrapText="1"/>
    </xf>
    <xf numFmtId="0" fontId="78" fillId="0" borderId="31" xfId="0" applyFont="1" applyFill="1" applyBorder="1" applyAlignment="1">
      <alignment horizontal="center" vertical="center" wrapText="1"/>
    </xf>
    <xf numFmtId="0" fontId="76" fillId="0" borderId="30" xfId="0" applyFont="1" applyBorder="1" applyAlignment="1">
      <alignment vertical="center" wrapText="1"/>
    </xf>
    <xf numFmtId="4" fontId="74" fillId="0" borderId="0" xfId="0" applyNumberFormat="1" applyFont="1" applyBorder="1" applyAlignment="1">
      <alignment/>
    </xf>
    <xf numFmtId="0" fontId="71" fillId="0" borderId="32" xfId="0" applyFont="1" applyBorder="1" applyAlignment="1">
      <alignment/>
    </xf>
    <xf numFmtId="0" fontId="71" fillId="0" borderId="33" xfId="0" applyFont="1" applyBorder="1" applyAlignment="1">
      <alignment/>
    </xf>
    <xf numFmtId="2" fontId="74" fillId="0" borderId="0" xfId="0" applyNumberFormat="1" applyFont="1" applyBorder="1" applyAlignment="1">
      <alignment/>
    </xf>
    <xf numFmtId="0" fontId="79" fillId="0" borderId="0" xfId="0" applyFont="1" applyBorder="1" applyAlignment="1">
      <alignment vertical="center" wrapText="1"/>
    </xf>
    <xf numFmtId="0" fontId="68" fillId="0" borderId="0" xfId="0" applyFont="1" applyAlignment="1">
      <alignment vertical="center" wrapText="1"/>
    </xf>
    <xf numFmtId="4" fontId="73" fillId="0" borderId="0" xfId="0" applyNumberFormat="1" applyFont="1" applyBorder="1" applyAlignment="1">
      <alignment horizontal="right" vertical="center" wrapText="1"/>
    </xf>
    <xf numFmtId="0" fontId="79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/>
    </xf>
    <xf numFmtId="0" fontId="81" fillId="0" borderId="0" xfId="0" applyFont="1" applyFill="1" applyBorder="1" applyAlignment="1">
      <alignment horizontal="left" vertical="center" wrapText="1"/>
    </xf>
    <xf numFmtId="0" fontId="80" fillId="0" borderId="0" xfId="0" applyFont="1" applyBorder="1" applyAlignment="1">
      <alignment horizontal="left"/>
    </xf>
    <xf numFmtId="0" fontId="81" fillId="0" borderId="0" xfId="0" applyFont="1" applyFill="1" applyBorder="1" applyAlignment="1">
      <alignment horizontal="left" vertical="center" wrapText="1"/>
    </xf>
    <xf numFmtId="0" fontId="67" fillId="0" borderId="34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3" fontId="83" fillId="26" borderId="37" xfId="0" applyNumberFormat="1" applyFont="1" applyFill="1" applyBorder="1" applyAlignment="1">
      <alignment horizontal="right" vertical="center" wrapText="1"/>
    </xf>
    <xf numFmtId="3" fontId="83" fillId="33" borderId="38" xfId="0" applyNumberFormat="1" applyFont="1" applyFill="1" applyBorder="1" applyAlignment="1">
      <alignment horizontal="right" vertical="center" wrapText="1"/>
    </xf>
    <xf numFmtId="3" fontId="84" fillId="0" borderId="39" xfId="0" applyNumberFormat="1" applyFont="1" applyBorder="1" applyAlignment="1">
      <alignment horizontal="right" vertical="center" wrapText="1"/>
    </xf>
    <xf numFmtId="3" fontId="84" fillId="0" borderId="36" xfId="0" applyNumberFormat="1" applyFont="1" applyBorder="1" applyAlignment="1">
      <alignment horizontal="right" vertical="center" wrapText="1"/>
    </xf>
    <xf numFmtId="3" fontId="83" fillId="33" borderId="40" xfId="0" applyNumberFormat="1" applyFont="1" applyFill="1" applyBorder="1" applyAlignment="1">
      <alignment horizontal="right" vertical="center" wrapText="1"/>
    </xf>
    <xf numFmtId="3" fontId="84" fillId="0" borderId="41" xfId="0" applyNumberFormat="1" applyFont="1" applyBorder="1" applyAlignment="1">
      <alignment horizontal="right" vertical="center" wrapText="1"/>
    </xf>
    <xf numFmtId="3" fontId="83" fillId="0" borderId="37" xfId="0" applyNumberFormat="1" applyFont="1" applyBorder="1" applyAlignment="1">
      <alignment horizontal="right" vertical="center" wrapText="1"/>
    </xf>
    <xf numFmtId="3" fontId="83" fillId="0" borderId="42" xfId="0" applyNumberFormat="1" applyFont="1" applyBorder="1" applyAlignment="1">
      <alignment horizontal="right" vertical="center" wrapText="1"/>
    </xf>
    <xf numFmtId="3" fontId="83" fillId="0" borderId="38" xfId="0" applyNumberFormat="1" applyFont="1" applyBorder="1" applyAlignment="1">
      <alignment horizontal="right" vertical="center" wrapText="1"/>
    </xf>
    <xf numFmtId="3" fontId="83" fillId="33" borderId="37" xfId="0" applyNumberFormat="1" applyFont="1" applyFill="1" applyBorder="1" applyAlignment="1">
      <alignment horizontal="right" vertical="center" wrapText="1"/>
    </xf>
    <xf numFmtId="3" fontId="84" fillId="0" borderId="40" xfId="0" applyNumberFormat="1" applyFont="1" applyBorder="1" applyAlignment="1">
      <alignment horizontal="right" vertical="center" wrapText="1"/>
    </xf>
    <xf numFmtId="4" fontId="83" fillId="34" borderId="11" xfId="0" applyNumberFormat="1" applyFont="1" applyFill="1" applyBorder="1" applyAlignment="1">
      <alignment horizontal="right" vertical="center" wrapText="1"/>
    </xf>
    <xf numFmtId="3" fontId="83" fillId="34" borderId="39" xfId="0" applyNumberFormat="1" applyFont="1" applyFill="1" applyBorder="1" applyAlignment="1">
      <alignment horizontal="right" vertical="center" wrapText="1"/>
    </xf>
    <xf numFmtId="0" fontId="85" fillId="0" borderId="43" xfId="0" applyFont="1" applyBorder="1" applyAlignment="1">
      <alignment/>
    </xf>
    <xf numFmtId="0" fontId="85" fillId="0" borderId="44" xfId="0" applyFont="1" applyBorder="1" applyAlignment="1">
      <alignment/>
    </xf>
    <xf numFmtId="3" fontId="83" fillId="0" borderId="39" xfId="0" applyNumberFormat="1" applyFont="1" applyBorder="1" applyAlignment="1">
      <alignment horizontal="right" vertical="center" wrapText="1"/>
    </xf>
    <xf numFmtId="0" fontId="85" fillId="0" borderId="32" xfId="0" applyFont="1" applyBorder="1" applyAlignment="1">
      <alignment/>
    </xf>
    <xf numFmtId="0" fontId="85" fillId="0" borderId="33" xfId="0" applyFont="1" applyBorder="1" applyAlignment="1">
      <alignment/>
    </xf>
    <xf numFmtId="4" fontId="83" fillId="26" borderId="19" xfId="0" applyNumberFormat="1" applyFont="1" applyFill="1" applyBorder="1" applyAlignment="1">
      <alignment horizontal="right" vertical="center" wrapText="1"/>
    </xf>
    <xf numFmtId="4" fontId="83" fillId="33" borderId="18" xfId="0" applyNumberFormat="1" applyFont="1" applyFill="1" applyBorder="1" applyAlignment="1">
      <alignment horizontal="right" vertical="center" wrapText="1"/>
    </xf>
    <xf numFmtId="4" fontId="83" fillId="0" borderId="16" xfId="0" applyNumberFormat="1" applyFont="1" applyBorder="1" applyAlignment="1">
      <alignment horizontal="right" vertical="center" wrapText="1"/>
    </xf>
    <xf numFmtId="4" fontId="83" fillId="33" borderId="45" xfId="0" applyNumberFormat="1" applyFont="1" applyFill="1" applyBorder="1" applyAlignment="1">
      <alignment horizontal="right" vertical="center" wrapText="1"/>
    </xf>
    <xf numFmtId="4" fontId="83" fillId="0" borderId="20" xfId="0" applyNumberFormat="1" applyFont="1" applyBorder="1" applyAlignment="1">
      <alignment horizontal="right" vertical="center" wrapText="1"/>
    </xf>
    <xf numFmtId="4" fontId="83" fillId="0" borderId="43" xfId="0" applyNumberFormat="1" applyFont="1" applyBorder="1" applyAlignment="1">
      <alignment horizontal="right" vertical="center" wrapText="1"/>
    </xf>
    <xf numFmtId="4" fontId="83" fillId="0" borderId="19" xfId="0" applyNumberFormat="1" applyFont="1" applyBorder="1" applyAlignment="1">
      <alignment horizontal="right" vertical="center" wrapText="1"/>
    </xf>
    <xf numFmtId="4" fontId="83" fillId="33" borderId="46" xfId="0" applyNumberFormat="1" applyFont="1" applyFill="1" applyBorder="1" applyAlignment="1">
      <alignment horizontal="right" vertical="center" wrapText="1"/>
    </xf>
    <xf numFmtId="4" fontId="83" fillId="33" borderId="47" xfId="0" applyNumberFormat="1" applyFont="1" applyFill="1" applyBorder="1" applyAlignment="1">
      <alignment horizontal="right" vertical="center" wrapText="1"/>
    </xf>
    <xf numFmtId="4" fontId="83" fillId="33" borderId="19" xfId="0" applyNumberFormat="1" applyFont="1" applyFill="1" applyBorder="1" applyAlignment="1">
      <alignment horizontal="right" vertical="center" wrapText="1"/>
    </xf>
    <xf numFmtId="4" fontId="83" fillId="0" borderId="48" xfId="0" applyNumberFormat="1" applyFont="1" applyBorder="1" applyAlignment="1">
      <alignment horizontal="right" vertical="center" wrapText="1"/>
    </xf>
    <xf numFmtId="4" fontId="83" fillId="34" borderId="49" xfId="0" applyNumberFormat="1" applyFont="1" applyFill="1" applyBorder="1" applyAlignment="1">
      <alignment horizontal="right" vertical="center" wrapText="1"/>
    </xf>
    <xf numFmtId="4" fontId="83" fillId="34" borderId="20" xfId="0" applyNumberFormat="1" applyFont="1" applyFill="1" applyBorder="1" applyAlignment="1">
      <alignment horizontal="right" vertical="center" wrapText="1"/>
    </xf>
    <xf numFmtId="4" fontId="83" fillId="0" borderId="50" xfId="0" applyNumberFormat="1" applyFont="1" applyBorder="1" applyAlignment="1">
      <alignment horizontal="right" vertical="center" wrapText="1"/>
    </xf>
    <xf numFmtId="0" fontId="86" fillId="0" borderId="44" xfId="0" applyFont="1" applyBorder="1" applyAlignment="1">
      <alignment/>
    </xf>
    <xf numFmtId="4" fontId="4" fillId="0" borderId="16" xfId="0" applyNumberFormat="1" applyFont="1" applyBorder="1" applyAlignment="1">
      <alignment horizontal="right" vertical="center" wrapText="1"/>
    </xf>
    <xf numFmtId="4" fontId="83" fillId="0" borderId="18" xfId="0" applyNumberFormat="1" applyFont="1" applyBorder="1" applyAlignment="1">
      <alignment horizontal="right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83" fillId="0" borderId="49" xfId="0" applyNumberFormat="1" applyFont="1" applyBorder="1" applyAlignment="1">
      <alignment horizontal="right" vertical="center" wrapText="1"/>
    </xf>
    <xf numFmtId="4" fontId="83" fillId="0" borderId="51" xfId="0" applyNumberFormat="1" applyFont="1" applyBorder="1" applyAlignment="1">
      <alignment horizontal="right" vertical="center" wrapText="1"/>
    </xf>
    <xf numFmtId="3" fontId="87" fillId="0" borderId="52" xfId="0" applyNumberFormat="1" applyFont="1" applyBorder="1" applyAlignment="1">
      <alignment/>
    </xf>
    <xf numFmtId="0" fontId="88" fillId="0" borderId="53" xfId="0" applyFont="1" applyBorder="1" applyAlignment="1">
      <alignment/>
    </xf>
    <xf numFmtId="0" fontId="89" fillId="0" borderId="43" xfId="0" applyFont="1" applyBorder="1" applyAlignment="1">
      <alignment/>
    </xf>
    <xf numFmtId="0" fontId="89" fillId="0" borderId="44" xfId="0" applyFont="1" applyBorder="1" applyAlignment="1">
      <alignment/>
    </xf>
    <xf numFmtId="0" fontId="88" fillId="0" borderId="32" xfId="0" applyFont="1" applyBorder="1" applyAlignment="1">
      <alignment/>
    </xf>
    <xf numFmtId="0" fontId="88" fillId="0" borderId="43" xfId="0" applyFont="1" applyBorder="1" applyAlignment="1">
      <alignment/>
    </xf>
    <xf numFmtId="0" fontId="88" fillId="0" borderId="52" xfId="0" applyFont="1" applyBorder="1" applyAlignment="1">
      <alignment/>
    </xf>
    <xf numFmtId="3" fontId="87" fillId="0" borderId="44" xfId="0" applyNumberFormat="1" applyFont="1" applyBorder="1" applyAlignment="1">
      <alignment/>
    </xf>
    <xf numFmtId="3" fontId="83" fillId="0" borderId="53" xfId="0" applyNumberFormat="1" applyFont="1" applyBorder="1" applyAlignment="1">
      <alignment horizontal="right" wrapText="1"/>
    </xf>
    <xf numFmtId="3" fontId="83" fillId="0" borderId="52" xfId="0" applyNumberFormat="1" applyFont="1" applyBorder="1" applyAlignment="1">
      <alignment horizontal="right" wrapText="1"/>
    </xf>
    <xf numFmtId="3" fontId="83" fillId="0" borderId="41" xfId="0" applyNumberFormat="1" applyFont="1" applyBorder="1" applyAlignment="1">
      <alignment horizontal="right" vertical="center" wrapText="1"/>
    </xf>
    <xf numFmtId="3" fontId="83" fillId="0" borderId="40" xfId="0" applyNumberFormat="1" applyFont="1" applyBorder="1" applyAlignment="1">
      <alignment horizontal="right" vertical="center" wrapText="1"/>
    </xf>
    <xf numFmtId="3" fontId="83" fillId="0" borderId="36" xfId="0" applyNumberFormat="1" applyFont="1" applyBorder="1" applyAlignment="1">
      <alignment horizontal="right" vertical="center" wrapText="1"/>
    </xf>
    <xf numFmtId="0" fontId="90" fillId="0" borderId="43" xfId="0" applyFont="1" applyBorder="1" applyAlignment="1">
      <alignment/>
    </xf>
    <xf numFmtId="0" fontId="90" fillId="0" borderId="44" xfId="0" applyFont="1" applyBorder="1" applyAlignment="1">
      <alignment/>
    </xf>
    <xf numFmtId="0" fontId="70" fillId="0" borderId="28" xfId="0" applyFont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center" vertical="center" wrapText="1"/>
    </xf>
    <xf numFmtId="0" fontId="70" fillId="0" borderId="55" xfId="0" applyFont="1" applyFill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left" vertical="center" wrapText="1"/>
    </xf>
    <xf numFmtId="3" fontId="90" fillId="0" borderId="52" xfId="0" applyNumberFormat="1" applyFont="1" applyBorder="1" applyAlignment="1">
      <alignment/>
    </xf>
    <xf numFmtId="0" fontId="90" fillId="0" borderId="53" xfId="0" applyFont="1" applyBorder="1" applyAlignment="1">
      <alignment/>
    </xf>
    <xf numFmtId="0" fontId="90" fillId="0" borderId="52" xfId="0" applyFont="1" applyBorder="1" applyAlignment="1">
      <alignment/>
    </xf>
    <xf numFmtId="0" fontId="90" fillId="0" borderId="33" xfId="0" applyFont="1" applyBorder="1" applyAlignment="1">
      <alignment/>
    </xf>
    <xf numFmtId="4" fontId="84" fillId="0" borderId="48" xfId="0" applyNumberFormat="1" applyFont="1" applyBorder="1" applyAlignment="1">
      <alignment horizontal="right" vertical="center" wrapText="1"/>
    </xf>
    <xf numFmtId="4" fontId="84" fillId="0" borderId="50" xfId="0" applyNumberFormat="1" applyFont="1" applyBorder="1" applyAlignment="1">
      <alignment horizontal="right" vertical="center" wrapText="1"/>
    </xf>
    <xf numFmtId="4" fontId="84" fillId="0" borderId="49" xfId="0" applyNumberFormat="1" applyFont="1" applyBorder="1" applyAlignment="1">
      <alignment horizontal="right" vertical="center" wrapText="1"/>
    </xf>
    <xf numFmtId="4" fontId="83" fillId="26" borderId="43" xfId="0" applyNumberFormat="1" applyFont="1" applyFill="1" applyBorder="1" applyAlignment="1">
      <alignment horizontal="right" vertical="center" wrapText="1"/>
    </xf>
    <xf numFmtId="4" fontId="83" fillId="33" borderId="56" xfId="0" applyNumberFormat="1" applyFont="1" applyFill="1" applyBorder="1" applyAlignment="1">
      <alignment horizontal="right" vertical="center" wrapText="1"/>
    </xf>
    <xf numFmtId="4" fontId="83" fillId="33" borderId="48" xfId="0" applyNumberFormat="1" applyFont="1" applyFill="1" applyBorder="1" applyAlignment="1">
      <alignment horizontal="right" vertical="center" wrapText="1"/>
    </xf>
    <xf numFmtId="4" fontId="83" fillId="0" borderId="56" xfId="0" applyNumberFormat="1" applyFont="1" applyBorder="1" applyAlignment="1">
      <alignment horizontal="right" vertical="center" wrapText="1"/>
    </xf>
    <xf numFmtId="4" fontId="83" fillId="33" borderId="43" xfId="0" applyNumberFormat="1" applyFont="1" applyFill="1" applyBorder="1" applyAlignment="1">
      <alignment horizontal="right" vertical="center" wrapText="1"/>
    </xf>
    <xf numFmtId="3" fontId="83" fillId="34" borderId="41" xfId="0" applyNumberFormat="1" applyFont="1" applyFill="1" applyBorder="1" applyAlignment="1">
      <alignment horizontal="right" vertical="center" wrapText="1"/>
    </xf>
    <xf numFmtId="0" fontId="88" fillId="0" borderId="44" xfId="0" applyFont="1" applyBorder="1" applyAlignment="1">
      <alignment/>
    </xf>
    <xf numFmtId="0" fontId="89" fillId="0" borderId="32" xfId="0" applyFont="1" applyBorder="1" applyAlignment="1">
      <alignment/>
    </xf>
    <xf numFmtId="0" fontId="89" fillId="0" borderId="33" xfId="0" applyFont="1" applyBorder="1" applyAlignment="1">
      <alignment/>
    </xf>
    <xf numFmtId="3" fontId="87" fillId="0" borderId="53" xfId="0" applyNumberFormat="1" applyFont="1" applyBorder="1" applyAlignment="1">
      <alignment/>
    </xf>
    <xf numFmtId="0" fontId="91" fillId="0" borderId="44" xfId="0" applyFont="1" applyBorder="1" applyAlignment="1">
      <alignment/>
    </xf>
    <xf numFmtId="0" fontId="91" fillId="0" borderId="52" xfId="0" applyFont="1" applyBorder="1" applyAlignment="1">
      <alignment/>
    </xf>
    <xf numFmtId="0" fontId="91" fillId="0" borderId="43" xfId="0" applyFont="1" applyBorder="1" applyAlignment="1">
      <alignment/>
    </xf>
    <xf numFmtId="0" fontId="0" fillId="0" borderId="0" xfId="0" applyAlignment="1">
      <alignment vertical="center"/>
    </xf>
    <xf numFmtId="4" fontId="84" fillId="0" borderId="16" xfId="0" applyNumberFormat="1" applyFont="1" applyBorder="1" applyAlignment="1">
      <alignment horizontal="right" vertical="center" wrapText="1"/>
    </xf>
    <xf numFmtId="4" fontId="84" fillId="0" borderId="20" xfId="0" applyNumberFormat="1" applyFont="1" applyBorder="1" applyAlignment="1">
      <alignment horizontal="right" vertical="center" wrapText="1"/>
    </xf>
    <xf numFmtId="4" fontId="84" fillId="0" borderId="51" xfId="0" applyNumberFormat="1" applyFont="1" applyBorder="1" applyAlignment="1">
      <alignment horizontal="right" vertical="center" wrapText="1"/>
    </xf>
    <xf numFmtId="0" fontId="91" fillId="0" borderId="33" xfId="0" applyFont="1" applyBorder="1" applyAlignment="1">
      <alignment/>
    </xf>
    <xf numFmtId="0" fontId="91" fillId="0" borderId="53" xfId="0" applyFont="1" applyBorder="1" applyAlignment="1">
      <alignment/>
    </xf>
    <xf numFmtId="0" fontId="89" fillId="0" borderId="52" xfId="0" applyFont="1" applyBorder="1" applyAlignment="1">
      <alignment/>
    </xf>
    <xf numFmtId="4" fontId="84" fillId="0" borderId="17" xfId="0" applyNumberFormat="1" applyFont="1" applyBorder="1" applyAlignment="1">
      <alignment horizontal="right" vertical="center" wrapText="1"/>
    </xf>
    <xf numFmtId="4" fontId="84" fillId="0" borderId="45" xfId="0" applyNumberFormat="1" applyFont="1" applyBorder="1" applyAlignment="1">
      <alignment horizontal="right" vertical="center" wrapText="1"/>
    </xf>
    <xf numFmtId="0" fontId="87" fillId="0" borderId="43" xfId="0" applyFont="1" applyBorder="1" applyAlignment="1">
      <alignment/>
    </xf>
    <xf numFmtId="0" fontId="87" fillId="0" borderId="44" xfId="0" applyFont="1" applyBorder="1" applyAlignment="1">
      <alignment/>
    </xf>
    <xf numFmtId="0" fontId="87" fillId="0" borderId="32" xfId="0" applyFont="1" applyBorder="1" applyAlignment="1">
      <alignment/>
    </xf>
    <xf numFmtId="0" fontId="87" fillId="0" borderId="33" xfId="0" applyFont="1" applyBorder="1" applyAlignment="1">
      <alignment/>
    </xf>
    <xf numFmtId="0" fontId="87" fillId="0" borderId="52" xfId="0" applyFont="1" applyBorder="1" applyAlignment="1">
      <alignment/>
    </xf>
    <xf numFmtId="0" fontId="92" fillId="0" borderId="0" xfId="0" applyFont="1" applyFill="1" applyBorder="1" applyAlignment="1">
      <alignment horizontal="left" vertical="center" wrapText="1"/>
    </xf>
    <xf numFmtId="0" fontId="68" fillId="0" borderId="0" xfId="0" applyFont="1" applyBorder="1" applyAlignment="1">
      <alignment/>
    </xf>
    <xf numFmtId="168" fontId="67" fillId="0" borderId="0" xfId="0" applyNumberFormat="1" applyFont="1" applyBorder="1" applyAlignment="1">
      <alignment horizontal="right" vertical="center" wrapText="1"/>
    </xf>
    <xf numFmtId="0" fontId="92" fillId="0" borderId="0" xfId="0" applyFont="1" applyBorder="1" applyAlignment="1">
      <alignment horizontal="left"/>
    </xf>
    <xf numFmtId="4" fontId="68" fillId="0" borderId="0" xfId="0" applyNumberFormat="1" applyFont="1" applyBorder="1" applyAlignment="1">
      <alignment/>
    </xf>
    <xf numFmtId="168" fontId="68" fillId="0" borderId="0" xfId="0" applyNumberFormat="1" applyFont="1" applyBorder="1" applyAlignment="1">
      <alignment/>
    </xf>
    <xf numFmtId="4" fontId="67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3" fontId="83" fillId="0" borderId="52" xfId="0" applyNumberFormat="1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4" fontId="83" fillId="0" borderId="32" xfId="0" applyNumberFormat="1" applyFont="1" applyBorder="1" applyAlignment="1">
      <alignment horizontal="right" vertical="center" wrapText="1"/>
    </xf>
    <xf numFmtId="4" fontId="83" fillId="0" borderId="57" xfId="0" applyNumberFormat="1" applyFont="1" applyBorder="1" applyAlignment="1">
      <alignment horizontal="right" vertical="center" wrapText="1"/>
    </xf>
    <xf numFmtId="4" fontId="4" fillId="0" borderId="51" xfId="0" applyNumberFormat="1" applyFont="1" applyBorder="1" applyAlignment="1">
      <alignment horizontal="right" vertical="center" wrapText="1"/>
    </xf>
    <xf numFmtId="0" fontId="93" fillId="0" borderId="43" xfId="0" applyFont="1" applyBorder="1" applyAlignment="1">
      <alignment/>
    </xf>
    <xf numFmtId="0" fontId="93" fillId="0" borderId="52" xfId="0" applyFont="1" applyBorder="1" applyAlignment="1">
      <alignment/>
    </xf>
    <xf numFmtId="0" fontId="80" fillId="0" borderId="0" xfId="0" applyFont="1" applyBorder="1" applyAlignment="1">
      <alignment horizontal="left"/>
    </xf>
    <xf numFmtId="0" fontId="75" fillId="0" borderId="0" xfId="0" applyFont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1" fillId="0" borderId="44" xfId="0" applyFont="1" applyBorder="1" applyAlignment="1">
      <alignment horizontal="right"/>
    </xf>
    <xf numFmtId="4" fontId="94" fillId="0" borderId="34" xfId="0" applyNumberFormat="1" applyFont="1" applyBorder="1" applyAlignment="1">
      <alignment horizontal="right" vertical="center" wrapText="1"/>
    </xf>
    <xf numFmtId="4" fontId="94" fillId="0" borderId="12" xfId="0" applyNumberFormat="1" applyFont="1" applyBorder="1" applyAlignment="1">
      <alignment horizontal="right" vertical="center" wrapText="1"/>
    </xf>
    <xf numFmtId="0" fontId="69" fillId="0" borderId="18" xfId="0" applyFont="1" applyBorder="1" applyAlignment="1">
      <alignment horizontal="left" wrapText="1"/>
    </xf>
    <xf numFmtId="0" fontId="69" fillId="0" borderId="20" xfId="0" applyFont="1" applyBorder="1" applyAlignment="1">
      <alignment horizontal="left" wrapText="1"/>
    </xf>
    <xf numFmtId="0" fontId="68" fillId="0" borderId="58" xfId="0" applyFont="1" applyFill="1" applyBorder="1" applyAlignment="1">
      <alignment horizontal="center" vertical="center" wrapText="1"/>
    </xf>
    <xf numFmtId="0" fontId="68" fillId="0" borderId="5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93" fillId="0" borderId="11" xfId="0" applyNumberFormat="1" applyFont="1" applyBorder="1" applyAlignment="1">
      <alignment horizontal="right" vertical="center" wrapText="1"/>
    </xf>
    <xf numFmtId="4" fontId="94" fillId="0" borderId="35" xfId="0" applyNumberFormat="1" applyFont="1" applyBorder="1" applyAlignment="1">
      <alignment horizontal="right" vertical="center" wrapText="1"/>
    </xf>
    <xf numFmtId="3" fontId="93" fillId="35" borderId="36" xfId="0" applyNumberFormat="1" applyFont="1" applyFill="1" applyBorder="1" applyAlignment="1">
      <alignment horizontal="right" vertical="center" wrapText="1"/>
    </xf>
    <xf numFmtId="0" fontId="95" fillId="0" borderId="28" xfId="0" applyFont="1" applyBorder="1" applyAlignment="1">
      <alignment horizontal="center" vertical="center" wrapText="1"/>
    </xf>
    <xf numFmtId="0" fontId="71" fillId="0" borderId="44" xfId="0" applyFont="1" applyBorder="1" applyAlignment="1">
      <alignment horizontal="left"/>
    </xf>
    <xf numFmtId="4" fontId="87" fillId="0" borderId="16" xfId="0" applyNumberFormat="1" applyFont="1" applyBorder="1" applyAlignment="1">
      <alignment horizontal="right" vertical="center" wrapText="1"/>
    </xf>
    <xf numFmtId="4" fontId="87" fillId="0" borderId="50" xfId="0" applyNumberFormat="1" applyFont="1" applyBorder="1" applyAlignment="1">
      <alignment horizontal="right" vertical="center" wrapText="1"/>
    </xf>
    <xf numFmtId="3" fontId="87" fillId="0" borderId="41" xfId="0" applyNumberFormat="1" applyFont="1" applyBorder="1" applyAlignment="1">
      <alignment horizontal="right" vertical="center" wrapText="1"/>
    </xf>
    <xf numFmtId="3" fontId="87" fillId="0" borderId="39" xfId="0" applyNumberFormat="1" applyFont="1" applyBorder="1" applyAlignment="1">
      <alignment horizontal="right" vertical="center" wrapText="1"/>
    </xf>
    <xf numFmtId="4" fontId="87" fillId="0" borderId="49" xfId="0" applyNumberFormat="1" applyFont="1" applyBorder="1" applyAlignment="1">
      <alignment horizontal="right" vertical="center" wrapText="1"/>
    </xf>
    <xf numFmtId="4" fontId="87" fillId="0" borderId="20" xfId="0" applyNumberFormat="1" applyFont="1" applyBorder="1" applyAlignment="1">
      <alignment horizontal="right" vertical="center" wrapText="1"/>
    </xf>
    <xf numFmtId="3" fontId="93" fillId="0" borderId="39" xfId="0" applyNumberFormat="1" applyFont="1" applyBorder="1" applyAlignment="1">
      <alignment horizontal="right" vertical="center" wrapText="1"/>
    </xf>
    <xf numFmtId="4" fontId="87" fillId="0" borderId="60" xfId="0" applyNumberFormat="1" applyFont="1" applyBorder="1" applyAlignment="1">
      <alignment horizontal="right" vertical="center" wrapText="1"/>
    </xf>
    <xf numFmtId="4" fontId="87" fillId="0" borderId="56" xfId="0" applyNumberFormat="1" applyFont="1" applyBorder="1" applyAlignment="1">
      <alignment horizontal="right" vertical="center" wrapText="1"/>
    </xf>
    <xf numFmtId="3" fontId="93" fillId="0" borderId="36" xfId="0" applyNumberFormat="1" applyFont="1" applyBorder="1" applyAlignment="1">
      <alignment horizontal="right" vertical="center" wrapText="1"/>
    </xf>
    <xf numFmtId="4" fontId="87" fillId="0" borderId="32" xfId="0" applyNumberFormat="1" applyFont="1" applyBorder="1" applyAlignment="1">
      <alignment horizontal="right" vertical="center" wrapText="1"/>
    </xf>
    <xf numFmtId="4" fontId="87" fillId="0" borderId="17" xfId="0" applyNumberFormat="1" applyFont="1" applyBorder="1" applyAlignment="1">
      <alignment horizontal="right" vertical="center" wrapText="1"/>
    </xf>
    <xf numFmtId="3" fontId="87" fillId="0" borderId="36" xfId="0" applyNumberFormat="1" applyFont="1" applyBorder="1" applyAlignment="1">
      <alignment horizontal="right" vertical="center" wrapText="1"/>
    </xf>
    <xf numFmtId="4" fontId="87" fillId="0" borderId="51" xfId="0" applyNumberFormat="1" applyFont="1" applyBorder="1" applyAlignment="1">
      <alignment horizontal="right" vertical="center" wrapText="1"/>
    </xf>
    <xf numFmtId="4" fontId="87" fillId="26" borderId="15" xfId="0" applyNumberFormat="1" applyFont="1" applyFill="1" applyBorder="1" applyAlignment="1">
      <alignment horizontal="right" vertical="center" wrapText="1"/>
    </xf>
    <xf numFmtId="3" fontId="87" fillId="19" borderId="19" xfId="0" applyNumberFormat="1" applyFont="1" applyFill="1" applyBorder="1" applyAlignment="1">
      <alignment horizontal="right" vertical="center" wrapText="1"/>
    </xf>
    <xf numFmtId="4" fontId="87" fillId="26" borderId="25" xfId="0" applyNumberFormat="1" applyFont="1" applyFill="1" applyBorder="1" applyAlignment="1">
      <alignment horizontal="right" vertical="center" wrapText="1"/>
    </xf>
    <xf numFmtId="4" fontId="87" fillId="26" borderId="44" xfId="0" applyNumberFormat="1" applyFont="1" applyFill="1" applyBorder="1" applyAlignment="1">
      <alignment horizontal="right" vertical="center" wrapText="1"/>
    </xf>
    <xf numFmtId="3" fontId="87" fillId="19" borderId="25" xfId="0" applyNumberFormat="1" applyFont="1" applyFill="1" applyBorder="1" applyAlignment="1">
      <alignment horizontal="right" vertical="center" wrapText="1"/>
    </xf>
    <xf numFmtId="3" fontId="87" fillId="26" borderId="37" xfId="0" applyNumberFormat="1" applyFont="1" applyFill="1" applyBorder="1" applyAlignment="1">
      <alignment horizontal="right" vertical="center" wrapText="1"/>
    </xf>
    <xf numFmtId="4" fontId="87" fillId="26" borderId="10" xfId="0" applyNumberFormat="1" applyFont="1" applyFill="1" applyBorder="1" applyAlignment="1">
      <alignment horizontal="right" vertical="center" wrapText="1"/>
    </xf>
    <xf numFmtId="4" fontId="87" fillId="26" borderId="14" xfId="0" applyNumberFormat="1" applyFont="1" applyFill="1" applyBorder="1" applyAlignment="1">
      <alignment horizontal="right" vertical="center" wrapText="1"/>
    </xf>
    <xf numFmtId="3" fontId="87" fillId="26" borderId="19" xfId="0" applyNumberFormat="1" applyFont="1" applyFill="1" applyBorder="1" applyAlignment="1">
      <alignment horizontal="right" vertical="center" wrapText="1"/>
    </xf>
    <xf numFmtId="4" fontId="87" fillId="26" borderId="19" xfId="0" applyNumberFormat="1" applyFont="1" applyFill="1" applyBorder="1" applyAlignment="1">
      <alignment horizontal="right" vertical="center" wrapText="1"/>
    </xf>
    <xf numFmtId="4" fontId="68" fillId="26" borderId="43" xfId="0" applyNumberFormat="1" applyFont="1" applyFill="1" applyBorder="1" applyAlignment="1">
      <alignment horizontal="right" vertical="center" wrapText="1"/>
    </xf>
    <xf numFmtId="4" fontId="87" fillId="33" borderId="13" xfId="0" applyNumberFormat="1" applyFont="1" applyFill="1" applyBorder="1" applyAlignment="1">
      <alignment horizontal="right" vertical="center" wrapText="1"/>
    </xf>
    <xf numFmtId="3" fontId="87" fillId="6" borderId="18" xfId="0" applyNumberFormat="1" applyFont="1" applyFill="1" applyBorder="1" applyAlignment="1">
      <alignment horizontal="right" vertical="center" wrapText="1"/>
    </xf>
    <xf numFmtId="4" fontId="87" fillId="33" borderId="61" xfId="0" applyNumberFormat="1" applyFont="1" applyFill="1" applyBorder="1" applyAlignment="1">
      <alignment horizontal="right" vertical="center" wrapText="1"/>
    </xf>
    <xf numFmtId="3" fontId="87" fillId="6" borderId="62" xfId="0" applyNumberFormat="1" applyFont="1" applyFill="1" applyBorder="1" applyAlignment="1">
      <alignment horizontal="right" vertical="center" wrapText="1"/>
    </xf>
    <xf numFmtId="4" fontId="87" fillId="6" borderId="63" xfId="0" applyNumberFormat="1" applyFont="1" applyFill="1" applyBorder="1" applyAlignment="1">
      <alignment horizontal="right" vertical="center" wrapText="1"/>
    </xf>
    <xf numFmtId="3" fontId="87" fillId="33" borderId="38" xfId="0" applyNumberFormat="1" applyFont="1" applyFill="1" applyBorder="1" applyAlignment="1">
      <alignment horizontal="right" vertical="center" wrapText="1"/>
    </xf>
    <xf numFmtId="4" fontId="87" fillId="33" borderId="64" xfId="0" applyNumberFormat="1" applyFont="1" applyFill="1" applyBorder="1" applyAlignment="1">
      <alignment horizontal="right" vertical="center" wrapText="1"/>
    </xf>
    <xf numFmtId="3" fontId="87" fillId="33" borderId="18" xfId="0" applyNumberFormat="1" applyFont="1" applyFill="1" applyBorder="1" applyAlignment="1">
      <alignment horizontal="right" vertical="center" wrapText="1"/>
    </xf>
    <xf numFmtId="4" fontId="87" fillId="33" borderId="18" xfId="0" applyNumberFormat="1" applyFont="1" applyFill="1" applyBorder="1" applyAlignment="1">
      <alignment horizontal="right" vertical="center" wrapText="1"/>
    </xf>
    <xf numFmtId="4" fontId="68" fillId="33" borderId="56" xfId="0" applyNumberFormat="1" applyFont="1" applyFill="1" applyBorder="1" applyAlignment="1">
      <alignment horizontal="right" vertical="center" wrapText="1"/>
    </xf>
    <xf numFmtId="3" fontId="93" fillId="0" borderId="16" xfId="0" applyNumberFormat="1" applyFont="1" applyBorder="1" applyAlignment="1">
      <alignment horizontal="right" vertical="center" wrapText="1"/>
    </xf>
    <xf numFmtId="3" fontId="93" fillId="0" borderId="65" xfId="0" applyNumberFormat="1" applyFont="1" applyBorder="1" applyAlignment="1">
      <alignment horizontal="right" vertical="center" wrapText="1"/>
    </xf>
    <xf numFmtId="4" fontId="93" fillId="0" borderId="65" xfId="0" applyNumberFormat="1" applyFont="1" applyBorder="1" applyAlignment="1">
      <alignment horizontal="right" vertical="center" wrapText="1"/>
    </xf>
    <xf numFmtId="4" fontId="93" fillId="0" borderId="60" xfId="0" applyNumberFormat="1" applyFont="1" applyBorder="1" applyAlignment="1">
      <alignment horizontal="right" vertical="center" wrapText="1"/>
    </xf>
    <xf numFmtId="4" fontId="68" fillId="0" borderId="50" xfId="0" applyNumberFormat="1" applyFont="1" applyBorder="1" applyAlignment="1">
      <alignment horizontal="right" vertical="center" wrapText="1"/>
    </xf>
    <xf numFmtId="3" fontId="93" fillId="0" borderId="66" xfId="0" applyNumberFormat="1" applyFont="1" applyBorder="1" applyAlignment="1">
      <alignment horizontal="right" vertical="center" wrapText="1"/>
    </xf>
    <xf numFmtId="4" fontId="93" fillId="0" borderId="55" xfId="0" applyNumberFormat="1" applyFont="1" applyBorder="1" applyAlignment="1">
      <alignment horizontal="right" vertical="center" wrapText="1"/>
    </xf>
    <xf numFmtId="3" fontId="93" fillId="0" borderId="20" xfId="0" applyNumberFormat="1" applyFont="1" applyBorder="1" applyAlignment="1">
      <alignment horizontal="right" vertical="center" wrapText="1"/>
    </xf>
    <xf numFmtId="4" fontId="93" fillId="0" borderId="12" xfId="0" applyNumberFormat="1" applyFont="1" applyBorder="1" applyAlignment="1">
      <alignment horizontal="right" vertical="center" wrapText="1"/>
    </xf>
    <xf numFmtId="3" fontId="93" fillId="0" borderId="35" xfId="0" applyNumberFormat="1" applyFont="1" applyBorder="1" applyAlignment="1">
      <alignment horizontal="right" vertical="center" wrapText="1"/>
    </xf>
    <xf numFmtId="4" fontId="93" fillId="0" borderId="67" xfId="0" applyNumberFormat="1" applyFont="1" applyBorder="1" applyAlignment="1">
      <alignment horizontal="right" vertical="center" wrapText="1"/>
    </xf>
    <xf numFmtId="4" fontId="93" fillId="0" borderId="68" xfId="0" applyNumberFormat="1" applyFont="1" applyBorder="1" applyAlignment="1">
      <alignment horizontal="right" vertical="center" wrapText="1"/>
    </xf>
    <xf numFmtId="3" fontId="93" fillId="0" borderId="41" xfId="0" applyNumberFormat="1" applyFont="1" applyBorder="1" applyAlignment="1">
      <alignment horizontal="right" vertical="center" wrapText="1"/>
    </xf>
    <xf numFmtId="4" fontId="68" fillId="0" borderId="49" xfId="0" applyNumberFormat="1" applyFont="1" applyBorder="1" applyAlignment="1">
      <alignment horizontal="right" vertical="center" wrapText="1"/>
    </xf>
    <xf numFmtId="4" fontId="87" fillId="33" borderId="14" xfId="0" applyNumberFormat="1" applyFont="1" applyFill="1" applyBorder="1" applyAlignment="1">
      <alignment horizontal="right" vertical="center" wrapText="1"/>
    </xf>
    <xf numFmtId="3" fontId="87" fillId="6" borderId="19" xfId="0" applyNumberFormat="1" applyFont="1" applyFill="1" applyBorder="1" applyAlignment="1">
      <alignment horizontal="right" vertical="center" wrapText="1"/>
    </xf>
    <xf numFmtId="4" fontId="87" fillId="33" borderId="19" xfId="0" applyNumberFormat="1" applyFont="1" applyFill="1" applyBorder="1" applyAlignment="1">
      <alignment horizontal="right" vertical="center" wrapText="1"/>
    </xf>
    <xf numFmtId="3" fontId="87" fillId="6" borderId="26" xfId="0" applyNumberFormat="1" applyFont="1" applyFill="1" applyBorder="1" applyAlignment="1">
      <alignment horizontal="right" vertical="center" wrapText="1"/>
    </xf>
    <xf numFmtId="4" fontId="87" fillId="6" borderId="15" xfId="0" applyNumberFormat="1" applyFont="1" applyFill="1" applyBorder="1" applyAlignment="1">
      <alignment horizontal="right" vertical="center" wrapText="1"/>
    </xf>
    <xf numFmtId="3" fontId="87" fillId="6" borderId="37" xfId="0" applyNumberFormat="1" applyFont="1" applyFill="1" applyBorder="1" applyAlignment="1">
      <alignment horizontal="right" vertical="center" wrapText="1"/>
    </xf>
    <xf numFmtId="4" fontId="87" fillId="33" borderId="10" xfId="0" applyNumberFormat="1" applyFont="1" applyFill="1" applyBorder="1" applyAlignment="1">
      <alignment horizontal="right" vertical="center" wrapText="1"/>
    </xf>
    <xf numFmtId="3" fontId="87" fillId="33" borderId="19" xfId="0" applyNumberFormat="1" applyFont="1" applyFill="1" applyBorder="1" applyAlignment="1">
      <alignment horizontal="right" vertical="center" wrapText="1"/>
    </xf>
    <xf numFmtId="3" fontId="87" fillId="33" borderId="37" xfId="0" applyNumberFormat="1" applyFont="1" applyFill="1" applyBorder="1" applyAlignment="1">
      <alignment horizontal="right" vertical="center" wrapText="1"/>
    </xf>
    <xf numFmtId="4" fontId="68" fillId="33" borderId="43" xfId="0" applyNumberFormat="1" applyFont="1" applyFill="1" applyBorder="1" applyAlignment="1">
      <alignment horizontal="right" vertical="center" wrapText="1"/>
    </xf>
    <xf numFmtId="4" fontId="93" fillId="0" borderId="13" xfId="0" applyNumberFormat="1" applyFont="1" applyBorder="1" applyAlignment="1">
      <alignment horizontal="right" vertical="center" wrapText="1"/>
    </xf>
    <xf numFmtId="3" fontId="93" fillId="0" borderId="18" xfId="0" applyNumberFormat="1" applyFont="1" applyBorder="1" applyAlignment="1">
      <alignment horizontal="right" vertical="center" wrapText="1"/>
    </xf>
    <xf numFmtId="4" fontId="93" fillId="0" borderId="45" xfId="0" applyNumberFormat="1" applyFont="1" applyBorder="1" applyAlignment="1">
      <alignment horizontal="right" vertical="center" wrapText="1"/>
    </xf>
    <xf numFmtId="3" fontId="93" fillId="0" borderId="61" xfId="0" applyNumberFormat="1" applyFont="1" applyBorder="1" applyAlignment="1">
      <alignment horizontal="right" vertical="center" wrapText="1"/>
    </xf>
    <xf numFmtId="4" fontId="93" fillId="0" borderId="63" xfId="0" applyNumberFormat="1" applyFont="1" applyBorder="1" applyAlignment="1">
      <alignment horizontal="right" vertical="center" wrapText="1"/>
    </xf>
    <xf numFmtId="3" fontId="93" fillId="0" borderId="38" xfId="0" applyNumberFormat="1" applyFont="1" applyBorder="1" applyAlignment="1">
      <alignment horizontal="right" vertical="center" wrapText="1"/>
    </xf>
    <xf numFmtId="4" fontId="93" fillId="0" borderId="64" xfId="0" applyNumberFormat="1" applyFont="1" applyBorder="1" applyAlignment="1">
      <alignment horizontal="right" vertical="center" wrapText="1"/>
    </xf>
    <xf numFmtId="4" fontId="87" fillId="0" borderId="18" xfId="0" applyNumberFormat="1" applyFont="1" applyBorder="1" applyAlignment="1">
      <alignment horizontal="right" vertical="center" wrapText="1"/>
    </xf>
    <xf numFmtId="3" fontId="87" fillId="0" borderId="38" xfId="0" applyNumberFormat="1" applyFont="1" applyBorder="1" applyAlignment="1">
      <alignment horizontal="right" vertical="center" wrapText="1"/>
    </xf>
    <xf numFmtId="4" fontId="68" fillId="0" borderId="56" xfId="0" applyNumberFormat="1" applyFont="1" applyBorder="1" applyAlignment="1">
      <alignment horizontal="right" vertical="center" wrapText="1"/>
    </xf>
    <xf numFmtId="4" fontId="93" fillId="0" borderId="16" xfId="0" applyNumberFormat="1" applyFont="1" applyBorder="1" applyAlignment="1">
      <alignment horizontal="right" vertical="center" wrapText="1"/>
    </xf>
    <xf numFmtId="3" fontId="93" fillId="0" borderId="13" xfId="0" applyNumberFormat="1" applyFont="1" applyBorder="1" applyAlignment="1">
      <alignment horizontal="right" vertical="center" wrapText="1"/>
    </xf>
    <xf numFmtId="4" fontId="93" fillId="0" borderId="20" xfId="0" applyNumberFormat="1" applyFont="1" applyBorder="1" applyAlignment="1">
      <alignment horizontal="right" vertical="center" wrapText="1"/>
    </xf>
    <xf numFmtId="3" fontId="93" fillId="0" borderId="17" xfId="0" applyNumberFormat="1" applyFont="1" applyBorder="1" applyAlignment="1">
      <alignment horizontal="right" vertical="center" wrapText="1"/>
    </xf>
    <xf numFmtId="3" fontId="87" fillId="6" borderId="25" xfId="0" applyNumberFormat="1" applyFont="1" applyFill="1" applyBorder="1" applyAlignment="1">
      <alignment horizontal="right" vertical="center" wrapText="1"/>
    </xf>
    <xf numFmtId="4" fontId="93" fillId="35" borderId="13" xfId="0" applyNumberFormat="1" applyFont="1" applyFill="1" applyBorder="1" applyAlignment="1">
      <alignment horizontal="right" vertical="center" wrapText="1"/>
    </xf>
    <xf numFmtId="4" fontId="93" fillId="35" borderId="61" xfId="0" applyNumberFormat="1" applyFont="1" applyFill="1" applyBorder="1" applyAlignment="1">
      <alignment horizontal="right" vertical="center" wrapText="1"/>
    </xf>
    <xf numFmtId="3" fontId="93" fillId="0" borderId="69" xfId="0" applyNumberFormat="1" applyFont="1" applyBorder="1" applyAlignment="1">
      <alignment horizontal="right" vertical="center" wrapText="1"/>
    </xf>
    <xf numFmtId="3" fontId="93" fillId="0" borderId="55" xfId="0" applyNumberFormat="1" applyFont="1" applyBorder="1" applyAlignment="1">
      <alignment horizontal="right" vertical="center" wrapText="1"/>
    </xf>
    <xf numFmtId="4" fontId="87" fillId="0" borderId="59" xfId="0" applyNumberFormat="1" applyFont="1" applyBorder="1" applyAlignment="1">
      <alignment horizontal="right" vertical="center" wrapText="1"/>
    </xf>
    <xf numFmtId="3" fontId="87" fillId="0" borderId="47" xfId="0" applyNumberFormat="1" applyFont="1" applyBorder="1" applyAlignment="1">
      <alignment horizontal="right" vertical="center" wrapText="1"/>
    </xf>
    <xf numFmtId="4" fontId="87" fillId="0" borderId="29" xfId="0" applyNumberFormat="1" applyFont="1" applyBorder="1" applyAlignment="1">
      <alignment horizontal="right" vertical="center" wrapText="1"/>
    </xf>
    <xf numFmtId="4" fontId="87" fillId="0" borderId="14" xfId="0" applyNumberFormat="1" applyFont="1" applyBorder="1" applyAlignment="1">
      <alignment horizontal="right" vertical="center" wrapText="1"/>
    </xf>
    <xf numFmtId="3" fontId="87" fillId="0" borderId="12" xfId="0" applyNumberFormat="1" applyFont="1" applyBorder="1" applyAlignment="1">
      <alignment horizontal="right" vertical="center" wrapText="1"/>
    </xf>
    <xf numFmtId="4" fontId="87" fillId="0" borderId="15" xfId="0" applyNumberFormat="1" applyFont="1" applyBorder="1" applyAlignment="1">
      <alignment horizontal="right" vertical="center" wrapText="1"/>
    </xf>
    <xf numFmtId="3" fontId="87" fillId="0" borderId="70" xfId="0" applyNumberFormat="1" applyFont="1" applyBorder="1" applyAlignment="1">
      <alignment horizontal="right" vertical="center" wrapText="1"/>
    </xf>
    <xf numFmtId="4" fontId="87" fillId="0" borderId="58" xfId="0" applyNumberFormat="1" applyFont="1" applyBorder="1" applyAlignment="1">
      <alignment horizontal="right" vertical="center" wrapText="1"/>
    </xf>
    <xf numFmtId="4" fontId="87" fillId="0" borderId="46" xfId="0" applyNumberFormat="1" applyFont="1" applyBorder="1" applyAlignment="1">
      <alignment horizontal="right" vertical="center" wrapText="1"/>
    </xf>
    <xf numFmtId="4" fontId="87" fillId="0" borderId="47" xfId="0" applyNumberFormat="1" applyFont="1" applyBorder="1" applyAlignment="1">
      <alignment horizontal="right" vertical="center" wrapText="1"/>
    </xf>
    <xf numFmtId="4" fontId="68" fillId="0" borderId="46" xfId="0" applyNumberFormat="1" applyFont="1" applyBorder="1" applyAlignment="1">
      <alignment horizontal="right" vertical="center" wrapText="1"/>
    </xf>
    <xf numFmtId="4" fontId="87" fillId="33" borderId="43" xfId="0" applyNumberFormat="1" applyFont="1" applyFill="1" applyBorder="1" applyAlignment="1">
      <alignment horizontal="right" vertical="center" wrapText="1"/>
    </xf>
    <xf numFmtId="4" fontId="93" fillId="0" borderId="61" xfId="0" applyNumberFormat="1" applyFont="1" applyBorder="1" applyAlignment="1">
      <alignment horizontal="right" vertical="center" wrapText="1"/>
    </xf>
    <xf numFmtId="4" fontId="93" fillId="0" borderId="66" xfId="0" applyNumberFormat="1" applyFont="1" applyBorder="1" applyAlignment="1">
      <alignment horizontal="right" vertical="center" wrapText="1"/>
    </xf>
    <xf numFmtId="3" fontId="87" fillId="0" borderId="42" xfId="0" applyNumberFormat="1" applyFont="1" applyBorder="1" applyAlignment="1">
      <alignment horizontal="right" vertical="center" wrapText="1"/>
    </xf>
    <xf numFmtId="3" fontId="93" fillId="0" borderId="11" xfId="0" applyNumberFormat="1" applyFont="1" applyBorder="1" applyAlignment="1">
      <alignment horizontal="right" vertical="center" wrapText="1"/>
    </xf>
    <xf numFmtId="3" fontId="93" fillId="0" borderId="29" xfId="0" applyNumberFormat="1" applyFont="1" applyBorder="1" applyAlignment="1">
      <alignment horizontal="right" vertical="center" wrapText="1"/>
    </xf>
    <xf numFmtId="3" fontId="87" fillId="0" borderId="19" xfId="0" applyNumberFormat="1" applyFont="1" applyBorder="1" applyAlignment="1">
      <alignment horizontal="right" vertical="center" wrapText="1"/>
    </xf>
    <xf numFmtId="3" fontId="87" fillId="0" borderId="14" xfId="0" applyNumberFormat="1" applyFont="1" applyBorder="1" applyAlignment="1">
      <alignment horizontal="right" vertical="center" wrapText="1"/>
    </xf>
    <xf numFmtId="3" fontId="87" fillId="0" borderId="37" xfId="0" applyNumberFormat="1" applyFont="1" applyBorder="1" applyAlignment="1">
      <alignment horizontal="right" vertical="center" wrapText="1"/>
    </xf>
    <xf numFmtId="4" fontId="87" fillId="0" borderId="10" xfId="0" applyNumberFormat="1" applyFont="1" applyBorder="1" applyAlignment="1">
      <alignment horizontal="right" vertical="center" wrapText="1"/>
    </xf>
    <xf numFmtId="4" fontId="87" fillId="0" borderId="43" xfId="0" applyNumberFormat="1" applyFont="1" applyBorder="1" applyAlignment="1">
      <alignment horizontal="right" vertical="center" wrapText="1"/>
    </xf>
    <xf numFmtId="4" fontId="87" fillId="0" borderId="19" xfId="0" applyNumberFormat="1" applyFont="1" applyBorder="1" applyAlignment="1">
      <alignment horizontal="right" vertical="center" wrapText="1"/>
    </xf>
    <xf numFmtId="4" fontId="68" fillId="0" borderId="43" xfId="0" applyNumberFormat="1" applyFont="1" applyBorder="1" applyAlignment="1">
      <alignment horizontal="right" vertical="center" wrapText="1"/>
    </xf>
    <xf numFmtId="4" fontId="87" fillId="0" borderId="28" xfId="0" applyNumberFormat="1" applyFont="1" applyBorder="1" applyAlignment="1">
      <alignment horizontal="right" vertical="center" wrapText="1"/>
    </xf>
    <xf numFmtId="3" fontId="87" fillId="0" borderId="30" xfId="0" applyNumberFormat="1" applyFont="1" applyBorder="1" applyAlignment="1">
      <alignment horizontal="right" vertical="center" wrapText="1"/>
    </xf>
    <xf numFmtId="4" fontId="87" fillId="0" borderId="71" xfId="0" applyNumberFormat="1" applyFont="1" applyBorder="1" applyAlignment="1">
      <alignment horizontal="right" vertical="center" wrapText="1"/>
    </xf>
    <xf numFmtId="4" fontId="87" fillId="0" borderId="30" xfId="0" applyNumberFormat="1" applyFont="1" applyBorder="1" applyAlignment="1">
      <alignment horizontal="right" vertical="center" wrapText="1"/>
    </xf>
    <xf numFmtId="4" fontId="68" fillId="0" borderId="71" xfId="0" applyNumberFormat="1" applyFont="1" applyBorder="1" applyAlignment="1">
      <alignment horizontal="right" vertical="center" wrapText="1"/>
    </xf>
    <xf numFmtId="3" fontId="93" fillId="0" borderId="44" xfId="0" applyNumberFormat="1" applyFont="1" applyBorder="1" applyAlignment="1">
      <alignment horizontal="right" vertical="center" wrapText="1"/>
    </xf>
    <xf numFmtId="4" fontId="87" fillId="34" borderId="11" xfId="0" applyNumberFormat="1" applyFont="1" applyFill="1" applyBorder="1" applyAlignment="1">
      <alignment horizontal="right" vertical="center" wrapText="1"/>
    </xf>
    <xf numFmtId="3" fontId="87" fillId="34" borderId="16" xfId="0" applyNumberFormat="1" applyFont="1" applyFill="1" applyBorder="1" applyAlignment="1">
      <alignment horizontal="right" vertical="center" wrapText="1"/>
    </xf>
    <xf numFmtId="4" fontId="87" fillId="34" borderId="16" xfId="0" applyNumberFormat="1" applyFont="1" applyFill="1" applyBorder="1" applyAlignment="1">
      <alignment horizontal="right" vertical="center" wrapText="1"/>
    </xf>
    <xf numFmtId="3" fontId="87" fillId="34" borderId="25" xfId="0" applyNumberFormat="1" applyFont="1" applyFill="1" applyBorder="1" applyAlignment="1">
      <alignment horizontal="right" vertical="center" wrapText="1"/>
    </xf>
    <xf numFmtId="4" fontId="87" fillId="34" borderId="65" xfId="0" applyNumberFormat="1" applyFont="1" applyFill="1" applyBorder="1" applyAlignment="1">
      <alignment horizontal="right" vertical="center" wrapText="1"/>
    </xf>
    <xf numFmtId="3" fontId="87" fillId="34" borderId="39" xfId="0" applyNumberFormat="1" applyFont="1" applyFill="1" applyBorder="1" applyAlignment="1">
      <alignment horizontal="right" vertical="center" wrapText="1"/>
    </xf>
    <xf numFmtId="4" fontId="87" fillId="34" borderId="60" xfId="0" applyNumberFormat="1" applyFont="1" applyFill="1" applyBorder="1" applyAlignment="1">
      <alignment horizontal="right" vertical="center" wrapText="1"/>
    </xf>
    <xf numFmtId="4" fontId="87" fillId="34" borderId="49" xfId="0" applyNumberFormat="1" applyFont="1" applyFill="1" applyBorder="1" applyAlignment="1">
      <alignment horizontal="right" vertical="center" wrapText="1"/>
    </xf>
    <xf numFmtId="4" fontId="87" fillId="34" borderId="20" xfId="0" applyNumberFormat="1" applyFont="1" applyFill="1" applyBorder="1" applyAlignment="1">
      <alignment horizontal="right" vertical="center" wrapText="1"/>
    </xf>
    <xf numFmtId="4" fontId="87" fillId="34" borderId="50" xfId="0" applyNumberFormat="1" applyFont="1" applyFill="1" applyBorder="1" applyAlignment="1">
      <alignment horizontal="right" vertical="center" wrapText="1"/>
    </xf>
    <xf numFmtId="4" fontId="68" fillId="34" borderId="49" xfId="0" applyNumberFormat="1" applyFont="1" applyFill="1" applyBorder="1" applyAlignment="1">
      <alignment horizontal="right" vertical="center" wrapText="1"/>
    </xf>
    <xf numFmtId="3" fontId="93" fillId="0" borderId="45" xfId="0" applyNumberFormat="1" applyFont="1" applyBorder="1" applyAlignment="1">
      <alignment horizontal="right" vertical="center" wrapText="1"/>
    </xf>
    <xf numFmtId="3" fontId="93" fillId="0" borderId="0" xfId="0" applyNumberFormat="1" applyFont="1" applyBorder="1" applyAlignment="1">
      <alignment horizontal="right" vertical="center" wrapText="1"/>
    </xf>
    <xf numFmtId="3" fontId="93" fillId="0" borderId="12" xfId="0" applyNumberFormat="1" applyFont="1" applyBorder="1" applyAlignment="1">
      <alignment horizontal="right" vertical="center" wrapText="1"/>
    </xf>
    <xf numFmtId="4" fontId="93" fillId="0" borderId="35" xfId="0" applyNumberFormat="1" applyFont="1" applyBorder="1" applyAlignment="1">
      <alignment horizontal="right" vertical="center" wrapText="1"/>
    </xf>
    <xf numFmtId="4" fontId="93" fillId="0" borderId="34" xfId="0" applyNumberFormat="1" applyFont="1" applyBorder="1" applyAlignment="1">
      <alignment horizontal="right" vertical="center" wrapText="1"/>
    </xf>
    <xf numFmtId="4" fontId="68" fillId="0" borderId="51" xfId="0" applyNumberFormat="1" applyFont="1" applyBorder="1" applyAlignment="1">
      <alignment horizontal="right" vertical="center" wrapText="1"/>
    </xf>
    <xf numFmtId="3" fontId="87" fillId="0" borderId="0" xfId="0" applyNumberFormat="1" applyFont="1" applyFill="1" applyBorder="1" applyAlignment="1">
      <alignment horizontal="right" vertical="center" wrapText="1"/>
    </xf>
    <xf numFmtId="3" fontId="87" fillId="0" borderId="52" xfId="0" applyNumberFormat="1" applyFont="1" applyBorder="1" applyAlignment="1">
      <alignment horizontal="right" vertical="center" wrapText="1"/>
    </xf>
    <xf numFmtId="3" fontId="87" fillId="0" borderId="52" xfId="0" applyNumberFormat="1" applyFont="1" applyBorder="1" applyAlignment="1">
      <alignment horizontal="right" wrapText="1"/>
    </xf>
    <xf numFmtId="3" fontId="87" fillId="0" borderId="53" xfId="0" applyNumberFormat="1" applyFont="1" applyBorder="1" applyAlignment="1">
      <alignment horizontal="right" wrapText="1"/>
    </xf>
    <xf numFmtId="168" fontId="88" fillId="0" borderId="43" xfId="0" applyNumberFormat="1" applyFont="1" applyBorder="1" applyAlignment="1">
      <alignment horizontal="right" wrapText="1"/>
    </xf>
    <xf numFmtId="0" fontId="68" fillId="0" borderId="68" xfId="0" applyFont="1" applyBorder="1" applyAlignment="1">
      <alignment horizontal="center" vertical="center" wrapText="1"/>
    </xf>
    <xf numFmtId="0" fontId="96" fillId="0" borderId="55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0" fontId="68" fillId="0" borderId="67" xfId="0" applyFont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55" xfId="0" applyFont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26" borderId="25" xfId="0" applyFont="1" applyFill="1" applyBorder="1" applyAlignment="1">
      <alignment horizontal="center" vertical="center" wrapText="1"/>
    </xf>
    <xf numFmtId="0" fontId="97" fillId="33" borderId="27" xfId="0" applyFont="1" applyFill="1" applyBorder="1" applyAlignment="1">
      <alignment horizontal="center" vertical="center" wrapText="1"/>
    </xf>
    <xf numFmtId="4" fontId="87" fillId="33" borderId="63" xfId="0" applyNumberFormat="1" applyFont="1" applyFill="1" applyBorder="1" applyAlignment="1">
      <alignment horizontal="right" vertical="center" wrapText="1"/>
    </xf>
    <xf numFmtId="0" fontId="95" fillId="0" borderId="11" xfId="0" applyFont="1" applyBorder="1" applyAlignment="1">
      <alignment horizontal="center" vertical="center" wrapText="1"/>
    </xf>
    <xf numFmtId="0" fontId="98" fillId="0" borderId="16" xfId="0" applyFont="1" applyBorder="1" applyAlignment="1">
      <alignment vertical="center" wrapText="1"/>
    </xf>
    <xf numFmtId="0" fontId="98" fillId="0" borderId="22" xfId="0" applyFont="1" applyBorder="1" applyAlignment="1">
      <alignment horizontal="center" vertical="center" wrapText="1"/>
    </xf>
    <xf numFmtId="3" fontId="95" fillId="0" borderId="39" xfId="0" applyNumberFormat="1" applyFont="1" applyBorder="1" applyAlignment="1">
      <alignment horizontal="right" vertical="center" wrapText="1"/>
    </xf>
    <xf numFmtId="0" fontId="95" fillId="0" borderId="55" xfId="0" applyFont="1" applyBorder="1" applyAlignment="1">
      <alignment horizontal="center" vertical="center" wrapText="1"/>
    </xf>
    <xf numFmtId="0" fontId="98" fillId="0" borderId="20" xfId="0" applyFont="1" applyBorder="1" applyAlignment="1">
      <alignment vertical="center" wrapText="1"/>
    </xf>
    <xf numFmtId="0" fontId="98" fillId="0" borderId="24" xfId="0" applyFont="1" applyBorder="1" applyAlignment="1">
      <alignment horizontal="center" vertical="center" wrapText="1"/>
    </xf>
    <xf numFmtId="3" fontId="95" fillId="0" borderId="36" xfId="0" applyNumberFormat="1" applyFont="1" applyBorder="1" applyAlignment="1">
      <alignment horizontal="right" vertical="center" wrapText="1"/>
    </xf>
    <xf numFmtId="0" fontId="97" fillId="33" borderId="25" xfId="0" applyFont="1" applyFill="1" applyBorder="1" applyAlignment="1">
      <alignment horizontal="center" vertical="center" wrapText="1"/>
    </xf>
    <xf numFmtId="4" fontId="87" fillId="33" borderId="15" xfId="0" applyNumberFormat="1" applyFont="1" applyFill="1" applyBorder="1" applyAlignment="1">
      <alignment horizontal="right" vertical="center" wrapText="1"/>
    </xf>
    <xf numFmtId="0" fontId="95" fillId="0" borderId="13" xfId="0" applyFont="1" applyFill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 wrapText="1"/>
    </xf>
    <xf numFmtId="0" fontId="98" fillId="0" borderId="27" xfId="0" applyFont="1" applyBorder="1" applyAlignment="1">
      <alignment horizontal="center" vertical="center" wrapText="1"/>
    </xf>
    <xf numFmtId="0" fontId="95" fillId="0" borderId="11" xfId="0" applyFont="1" applyFill="1" applyBorder="1" applyAlignment="1">
      <alignment horizontal="center" vertical="center" wrapText="1"/>
    </xf>
    <xf numFmtId="0" fontId="95" fillId="0" borderId="28" xfId="0" applyFont="1" applyFill="1" applyBorder="1" applyAlignment="1">
      <alignment horizontal="center" vertical="center" wrapText="1"/>
    </xf>
    <xf numFmtId="0" fontId="95" fillId="0" borderId="55" xfId="0" applyFont="1" applyFill="1" applyBorder="1" applyAlignment="1">
      <alignment horizontal="center" vertical="center" wrapText="1"/>
    </xf>
    <xf numFmtId="3" fontId="95" fillId="0" borderId="41" xfId="0" applyNumberFormat="1" applyFont="1" applyBorder="1" applyAlignment="1">
      <alignment horizontal="right" vertical="center" wrapText="1"/>
    </xf>
    <xf numFmtId="0" fontId="68" fillId="0" borderId="69" xfId="0" applyFont="1" applyFill="1" applyBorder="1" applyAlignment="1">
      <alignment horizontal="center" vertical="center" wrapText="1"/>
    </xf>
    <xf numFmtId="0" fontId="99" fillId="0" borderId="47" xfId="0" applyFont="1" applyFill="1" applyBorder="1" applyAlignment="1">
      <alignment vertical="center" wrapText="1"/>
    </xf>
    <xf numFmtId="0" fontId="97" fillId="0" borderId="26" xfId="0" applyFont="1" applyFill="1" applyBorder="1" applyAlignment="1">
      <alignment horizontal="center" vertical="center" wrapText="1"/>
    </xf>
    <xf numFmtId="4" fontId="87" fillId="0" borderId="69" xfId="0" applyNumberFormat="1" applyFont="1" applyBorder="1" applyAlignment="1">
      <alignment horizontal="right" vertical="center" wrapText="1"/>
    </xf>
    <xf numFmtId="3" fontId="68" fillId="0" borderId="37" xfId="0" applyNumberFormat="1" applyFont="1" applyFill="1" applyBorder="1" applyAlignment="1">
      <alignment horizontal="right" vertical="center" wrapText="1"/>
    </xf>
    <xf numFmtId="0" fontId="98" fillId="0" borderId="18" xfId="0" applyFont="1" applyBorder="1" applyAlignment="1">
      <alignment vertical="center" wrapText="1"/>
    </xf>
    <xf numFmtId="0" fontId="97" fillId="0" borderId="19" xfId="0" applyFont="1" applyFill="1" applyBorder="1" applyAlignment="1">
      <alignment vertical="center" wrapText="1"/>
    </xf>
    <xf numFmtId="0" fontId="97" fillId="0" borderId="25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97" fillId="0" borderId="30" xfId="0" applyFont="1" applyFill="1" applyBorder="1" applyAlignment="1">
      <alignment vertical="center" wrapText="1"/>
    </xf>
    <xf numFmtId="0" fontId="97" fillId="0" borderId="31" xfId="0" applyFont="1" applyFill="1" applyBorder="1" applyAlignment="1">
      <alignment horizontal="center" vertical="center" wrapText="1"/>
    </xf>
    <xf numFmtId="4" fontId="87" fillId="0" borderId="66" xfId="0" applyNumberFormat="1" applyFont="1" applyBorder="1" applyAlignment="1">
      <alignment horizontal="right" vertical="center" wrapText="1"/>
    </xf>
    <xf numFmtId="3" fontId="68" fillId="0" borderId="72" xfId="0" applyNumberFormat="1" applyFont="1" applyFill="1" applyBorder="1" applyAlignment="1">
      <alignment horizontal="right" vertical="center" wrapText="1"/>
    </xf>
    <xf numFmtId="0" fontId="95" fillId="0" borderId="29" xfId="0" applyFont="1" applyBorder="1" applyAlignment="1">
      <alignment horizontal="center" vertical="center" wrapText="1"/>
    </xf>
    <xf numFmtId="0" fontId="98" fillId="0" borderId="30" xfId="0" applyFont="1" applyBorder="1" applyAlignment="1">
      <alignment vertical="center" wrapText="1"/>
    </xf>
    <xf numFmtId="0" fontId="98" fillId="0" borderId="31" xfId="0" applyFont="1" applyBorder="1" applyAlignment="1">
      <alignment horizontal="center" vertical="center" wrapText="1"/>
    </xf>
    <xf numFmtId="3" fontId="95" fillId="0" borderId="70" xfId="0" applyNumberFormat="1" applyFont="1" applyBorder="1" applyAlignment="1">
      <alignment horizontal="right" vertical="center" wrapText="1"/>
    </xf>
    <xf numFmtId="0" fontId="97" fillId="34" borderId="22" xfId="0" applyFont="1" applyFill="1" applyBorder="1" applyAlignment="1">
      <alignment horizontal="center" vertical="center" wrapText="1"/>
    </xf>
    <xf numFmtId="0" fontId="98" fillId="0" borderId="16" xfId="0" applyFont="1" applyFill="1" applyBorder="1" applyAlignment="1">
      <alignment vertical="center" wrapText="1"/>
    </xf>
    <xf numFmtId="0" fontId="95" fillId="0" borderId="12" xfId="0" applyFont="1" applyBorder="1" applyAlignment="1">
      <alignment horizontal="center" vertical="center" wrapText="1"/>
    </xf>
    <xf numFmtId="0" fontId="98" fillId="0" borderId="17" xfId="0" applyFont="1" applyBorder="1" applyAlignment="1">
      <alignment vertical="center" wrapText="1"/>
    </xf>
    <xf numFmtId="0" fontId="98" fillId="0" borderId="23" xfId="0" applyFont="1" applyBorder="1" applyAlignment="1">
      <alignment horizontal="center" vertical="center" wrapText="1"/>
    </xf>
    <xf numFmtId="168" fontId="88" fillId="0" borderId="33" xfId="0" applyNumberFormat="1" applyFont="1" applyBorder="1" applyAlignment="1">
      <alignment horizontal="right" wrapText="1"/>
    </xf>
    <xf numFmtId="0" fontId="97" fillId="0" borderId="35" xfId="0" applyFont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wrapText="1"/>
    </xf>
    <xf numFmtId="4" fontId="90" fillId="26" borderId="10" xfId="0" applyNumberFormat="1" applyFont="1" applyFill="1" applyBorder="1" applyAlignment="1">
      <alignment horizontal="right" vertical="center" wrapText="1"/>
    </xf>
    <xf numFmtId="4" fontId="90" fillId="26" borderId="14" xfId="0" applyNumberFormat="1" applyFont="1" applyFill="1" applyBorder="1" applyAlignment="1">
      <alignment horizontal="right" vertical="center" wrapText="1"/>
    </xf>
    <xf numFmtId="3" fontId="90" fillId="26" borderId="37" xfId="0" applyNumberFormat="1" applyFont="1" applyFill="1" applyBorder="1" applyAlignment="1">
      <alignment horizontal="right" vertical="center" wrapText="1"/>
    </xf>
    <xf numFmtId="3" fontId="90" fillId="26" borderId="19" xfId="0" applyNumberFormat="1" applyFont="1" applyFill="1" applyBorder="1" applyAlignment="1">
      <alignment horizontal="right" vertical="center" wrapText="1"/>
    </xf>
    <xf numFmtId="4" fontId="90" fillId="26" borderId="15" xfId="0" applyNumberFormat="1" applyFont="1" applyFill="1" applyBorder="1" applyAlignment="1">
      <alignment horizontal="right" vertical="center" wrapText="1"/>
    </xf>
    <xf numFmtId="4" fontId="90" fillId="26" borderId="43" xfId="0" applyNumberFormat="1" applyFont="1" applyFill="1" applyBorder="1" applyAlignment="1">
      <alignment horizontal="right" vertical="center" wrapText="1"/>
    </xf>
    <xf numFmtId="4" fontId="90" fillId="26" borderId="19" xfId="0" applyNumberFormat="1" applyFont="1" applyFill="1" applyBorder="1" applyAlignment="1">
      <alignment horizontal="right" vertical="center" wrapText="1"/>
    </xf>
    <xf numFmtId="4" fontId="90" fillId="33" borderId="64" xfId="0" applyNumberFormat="1" applyFont="1" applyFill="1" applyBorder="1" applyAlignment="1">
      <alignment horizontal="right" vertical="center" wrapText="1"/>
    </xf>
    <xf numFmtId="4" fontId="90" fillId="33" borderId="13" xfId="0" applyNumberFormat="1" applyFont="1" applyFill="1" applyBorder="1" applyAlignment="1">
      <alignment horizontal="right" vertical="center" wrapText="1"/>
    </xf>
    <xf numFmtId="3" fontId="90" fillId="33" borderId="38" xfId="0" applyNumberFormat="1" applyFont="1" applyFill="1" applyBorder="1" applyAlignment="1">
      <alignment horizontal="right" vertical="center" wrapText="1"/>
    </xf>
    <xf numFmtId="3" fontId="90" fillId="33" borderId="18" xfId="0" applyNumberFormat="1" applyFont="1" applyFill="1" applyBorder="1" applyAlignment="1">
      <alignment horizontal="right" vertical="center" wrapText="1"/>
    </xf>
    <xf numFmtId="4" fontId="90" fillId="33" borderId="63" xfId="0" applyNumberFormat="1" applyFont="1" applyFill="1" applyBorder="1" applyAlignment="1">
      <alignment horizontal="right" vertical="center" wrapText="1"/>
    </xf>
    <xf numFmtId="4" fontId="90" fillId="33" borderId="56" xfId="0" applyNumberFormat="1" applyFont="1" applyFill="1" applyBorder="1" applyAlignment="1">
      <alignment horizontal="right" vertical="center" wrapText="1"/>
    </xf>
    <xf numFmtId="4" fontId="90" fillId="33" borderId="18" xfId="0" applyNumberFormat="1" applyFont="1" applyFill="1" applyBorder="1" applyAlignment="1">
      <alignment horizontal="right" vertical="center" wrapText="1"/>
    </xf>
    <xf numFmtId="4" fontId="94" fillId="0" borderId="60" xfId="0" applyNumberFormat="1" applyFont="1" applyBorder="1" applyAlignment="1">
      <alignment horizontal="right" vertical="center" wrapText="1"/>
    </xf>
    <xf numFmtId="4" fontId="94" fillId="0" borderId="11" xfId="0" applyNumberFormat="1" applyFont="1" applyBorder="1" applyAlignment="1">
      <alignment horizontal="right" vertical="center" wrapText="1"/>
    </xf>
    <xf numFmtId="3" fontId="94" fillId="0" borderId="39" xfId="0" applyNumberFormat="1" applyFont="1" applyBorder="1" applyAlignment="1">
      <alignment horizontal="right" vertical="center" wrapText="1"/>
    </xf>
    <xf numFmtId="3" fontId="94" fillId="0" borderId="16" xfId="0" applyNumberFormat="1" applyFont="1" applyBorder="1" applyAlignment="1">
      <alignment horizontal="right" vertical="center" wrapText="1"/>
    </xf>
    <xf numFmtId="4" fontId="94" fillId="0" borderId="65" xfId="0" applyNumberFormat="1" applyFont="1" applyBorder="1" applyAlignment="1">
      <alignment horizontal="right" vertical="center" wrapText="1"/>
    </xf>
    <xf numFmtId="4" fontId="90" fillId="0" borderId="50" xfId="0" applyNumberFormat="1" applyFont="1" applyBorder="1" applyAlignment="1">
      <alignment horizontal="right" vertical="center" wrapText="1"/>
    </xf>
    <xf numFmtId="4" fontId="90" fillId="0" borderId="16" xfId="0" applyNumberFormat="1" applyFont="1" applyBorder="1" applyAlignment="1">
      <alignment horizontal="right" vertical="center" wrapText="1"/>
    </xf>
    <xf numFmtId="3" fontId="90" fillId="0" borderId="16" xfId="0" applyNumberFormat="1" applyFont="1" applyBorder="1" applyAlignment="1">
      <alignment horizontal="right" vertical="center" wrapText="1"/>
    </xf>
    <xf numFmtId="4" fontId="90" fillId="0" borderId="60" xfId="0" applyNumberFormat="1" applyFont="1" applyBorder="1" applyAlignment="1">
      <alignment horizontal="right" vertical="center" wrapText="1"/>
    </xf>
    <xf numFmtId="4" fontId="90" fillId="0" borderId="11" xfId="0" applyNumberFormat="1" applyFont="1" applyBorder="1" applyAlignment="1">
      <alignment horizontal="right" vertical="center" wrapText="1"/>
    </xf>
    <xf numFmtId="3" fontId="90" fillId="0" borderId="39" xfId="0" applyNumberFormat="1" applyFont="1" applyBorder="1" applyAlignment="1">
      <alignment horizontal="right" vertical="center" wrapText="1"/>
    </xf>
    <xf numFmtId="3" fontId="94" fillId="0" borderId="36" xfId="0" applyNumberFormat="1" applyFont="1" applyBorder="1" applyAlignment="1">
      <alignment horizontal="right" vertical="center" wrapText="1"/>
    </xf>
    <xf numFmtId="3" fontId="94" fillId="0" borderId="17" xfId="0" applyNumberFormat="1" applyFont="1" applyBorder="1" applyAlignment="1">
      <alignment horizontal="right" vertical="center" wrapText="1"/>
    </xf>
    <xf numFmtId="4" fontId="90" fillId="0" borderId="34" xfId="0" applyNumberFormat="1" applyFont="1" applyBorder="1" applyAlignment="1">
      <alignment horizontal="right" vertical="center" wrapText="1"/>
    </xf>
    <xf numFmtId="4" fontId="90" fillId="0" borderId="12" xfId="0" applyNumberFormat="1" applyFont="1" applyBorder="1" applyAlignment="1">
      <alignment horizontal="right" vertical="center" wrapText="1"/>
    </xf>
    <xf numFmtId="0" fontId="97" fillId="33" borderId="21" xfId="0" applyFont="1" applyFill="1" applyBorder="1" applyAlignment="1">
      <alignment horizontal="center" vertical="center" wrapText="1"/>
    </xf>
    <xf numFmtId="4" fontId="90" fillId="33" borderId="73" xfId="0" applyNumberFormat="1" applyFont="1" applyFill="1" applyBorder="1" applyAlignment="1">
      <alignment horizontal="right" vertical="center" wrapText="1"/>
    </xf>
    <xf numFmtId="4" fontId="90" fillId="33" borderId="61" xfId="0" applyNumberFormat="1" applyFont="1" applyFill="1" applyBorder="1" applyAlignment="1">
      <alignment horizontal="right" vertical="center" wrapText="1"/>
    </xf>
    <xf numFmtId="3" fontId="90" fillId="33" borderId="40" xfId="0" applyNumberFormat="1" applyFont="1" applyFill="1" applyBorder="1" applyAlignment="1">
      <alignment horizontal="right" vertical="center" wrapText="1"/>
    </xf>
    <xf numFmtId="3" fontId="90" fillId="33" borderId="45" xfId="0" applyNumberFormat="1" applyFont="1" applyFill="1" applyBorder="1" applyAlignment="1">
      <alignment horizontal="right" vertical="center" wrapText="1"/>
    </xf>
    <xf numFmtId="4" fontId="90" fillId="33" borderId="62" xfId="0" applyNumberFormat="1" applyFont="1" applyFill="1" applyBorder="1" applyAlignment="1">
      <alignment horizontal="right" vertical="center" wrapText="1"/>
    </xf>
    <xf numFmtId="4" fontId="90" fillId="33" borderId="48" xfId="0" applyNumberFormat="1" applyFont="1" applyFill="1" applyBorder="1" applyAlignment="1">
      <alignment horizontal="right" vertical="center" wrapText="1"/>
    </xf>
    <xf numFmtId="4" fontId="90" fillId="33" borderId="45" xfId="0" applyNumberFormat="1" applyFont="1" applyFill="1" applyBorder="1" applyAlignment="1">
      <alignment horizontal="right" vertical="center" wrapText="1"/>
    </xf>
    <xf numFmtId="4" fontId="94" fillId="35" borderId="11" xfId="0" applyNumberFormat="1" applyFont="1" applyFill="1" applyBorder="1" applyAlignment="1">
      <alignment horizontal="right" vertical="center" wrapText="1"/>
    </xf>
    <xf numFmtId="0" fontId="95" fillId="0" borderId="54" xfId="0" applyFont="1" applyFill="1" applyBorder="1" applyAlignment="1">
      <alignment horizontal="center" vertical="center" wrapText="1"/>
    </xf>
    <xf numFmtId="0" fontId="95" fillId="0" borderId="12" xfId="0" applyFont="1" applyFill="1" applyBorder="1" applyAlignment="1">
      <alignment horizontal="center" vertical="center" wrapText="1"/>
    </xf>
    <xf numFmtId="4" fontId="94" fillId="0" borderId="68" xfId="0" applyNumberFormat="1" applyFont="1" applyBorder="1" applyAlignment="1">
      <alignment horizontal="right" vertical="center" wrapText="1"/>
    </xf>
    <xf numFmtId="4" fontId="94" fillId="0" borderId="55" xfId="0" applyNumberFormat="1" applyFont="1" applyBorder="1" applyAlignment="1">
      <alignment horizontal="right" vertical="center" wrapText="1"/>
    </xf>
    <xf numFmtId="3" fontId="94" fillId="0" borderId="41" xfId="0" applyNumberFormat="1" applyFont="1" applyBorder="1" applyAlignment="1">
      <alignment horizontal="right" vertical="center" wrapText="1"/>
    </xf>
    <xf numFmtId="3" fontId="94" fillId="0" borderId="20" xfId="0" applyNumberFormat="1" applyFont="1" applyBorder="1" applyAlignment="1">
      <alignment horizontal="right" vertical="center" wrapText="1"/>
    </xf>
    <xf numFmtId="4" fontId="94" fillId="0" borderId="67" xfId="0" applyNumberFormat="1" applyFont="1" applyBorder="1" applyAlignment="1">
      <alignment horizontal="right" vertical="center" wrapText="1"/>
    </xf>
    <xf numFmtId="4" fontId="90" fillId="0" borderId="49" xfId="0" applyNumberFormat="1" applyFont="1" applyBorder="1" applyAlignment="1">
      <alignment horizontal="right" vertical="center" wrapText="1"/>
    </xf>
    <xf numFmtId="4" fontId="90" fillId="0" borderId="20" xfId="0" applyNumberFormat="1" applyFont="1" applyBorder="1" applyAlignment="1">
      <alignment horizontal="right" vertical="center" wrapText="1"/>
    </xf>
    <xf numFmtId="4" fontId="90" fillId="0" borderId="68" xfId="0" applyNumberFormat="1" applyFont="1" applyBorder="1" applyAlignment="1">
      <alignment horizontal="right" vertical="center" wrapText="1"/>
    </xf>
    <xf numFmtId="4" fontId="90" fillId="0" borderId="55" xfId="0" applyNumberFormat="1" applyFont="1" applyBorder="1" applyAlignment="1">
      <alignment horizontal="right" vertical="center" wrapText="1"/>
    </xf>
    <xf numFmtId="3" fontId="90" fillId="0" borderId="41" xfId="0" applyNumberFormat="1" applyFont="1" applyBorder="1" applyAlignment="1">
      <alignment horizontal="right" vertical="center" wrapText="1"/>
    </xf>
    <xf numFmtId="3" fontId="90" fillId="0" borderId="20" xfId="0" applyNumberFormat="1" applyFont="1" applyBorder="1" applyAlignment="1">
      <alignment horizontal="right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99" fillId="0" borderId="19" xfId="0" applyFont="1" applyFill="1" applyBorder="1" applyAlignment="1">
      <alignment vertical="center" wrapText="1"/>
    </xf>
    <xf numFmtId="4" fontId="90" fillId="0" borderId="10" xfId="0" applyNumberFormat="1" applyFont="1" applyBorder="1" applyAlignment="1">
      <alignment horizontal="right" vertical="center" wrapText="1"/>
    </xf>
    <xf numFmtId="4" fontId="90" fillId="0" borderId="14" xfId="0" applyNumberFormat="1" applyFont="1" applyBorder="1" applyAlignment="1">
      <alignment horizontal="right" vertical="center" wrapText="1"/>
    </xf>
    <xf numFmtId="3" fontId="90" fillId="0" borderId="37" xfId="0" applyNumberFormat="1" applyFont="1" applyBorder="1" applyAlignment="1">
      <alignment horizontal="right" vertical="center" wrapText="1"/>
    </xf>
    <xf numFmtId="4" fontId="90" fillId="0" borderId="15" xfId="0" applyNumberFormat="1" applyFont="1" applyBorder="1" applyAlignment="1">
      <alignment horizontal="right" vertical="center" wrapText="1"/>
    </xf>
    <xf numFmtId="3" fontId="90" fillId="0" borderId="19" xfId="0" applyNumberFormat="1" applyFont="1" applyBorder="1" applyAlignment="1">
      <alignment horizontal="right" vertical="center" wrapText="1"/>
    </xf>
    <xf numFmtId="4" fontId="90" fillId="0" borderId="43" xfId="0" applyNumberFormat="1" applyFont="1" applyBorder="1" applyAlignment="1">
      <alignment horizontal="right" vertical="center" wrapText="1"/>
    </xf>
    <xf numFmtId="4" fontId="90" fillId="0" borderId="19" xfId="0" applyNumberFormat="1" applyFont="1" applyBorder="1" applyAlignment="1">
      <alignment horizontal="right" vertical="center" wrapText="1"/>
    </xf>
    <xf numFmtId="4" fontId="90" fillId="33" borderId="46" xfId="0" applyNumberFormat="1" applyFont="1" applyFill="1" applyBorder="1" applyAlignment="1">
      <alignment horizontal="right" vertical="center" wrapText="1"/>
    </xf>
    <xf numFmtId="4" fontId="90" fillId="33" borderId="47" xfId="0" applyNumberFormat="1" applyFont="1" applyFill="1" applyBorder="1" applyAlignment="1">
      <alignment horizontal="right" vertical="center" wrapText="1"/>
    </xf>
    <xf numFmtId="3" fontId="94" fillId="0" borderId="25" xfId="0" applyNumberFormat="1" applyFont="1" applyBorder="1" applyAlignment="1">
      <alignment horizontal="right" vertical="center" wrapText="1"/>
    </xf>
    <xf numFmtId="4" fontId="90" fillId="0" borderId="28" xfId="0" applyNumberFormat="1" applyFont="1" applyBorder="1" applyAlignment="1">
      <alignment horizontal="right" vertical="center" wrapText="1"/>
    </xf>
    <xf numFmtId="4" fontId="90" fillId="0" borderId="29" xfId="0" applyNumberFormat="1" applyFont="1" applyBorder="1" applyAlignment="1">
      <alignment horizontal="right" vertical="center" wrapText="1"/>
    </xf>
    <xf numFmtId="3" fontId="90" fillId="0" borderId="42" xfId="0" applyNumberFormat="1" applyFont="1" applyBorder="1" applyAlignment="1">
      <alignment horizontal="right" vertical="center" wrapText="1"/>
    </xf>
    <xf numFmtId="3" fontId="90" fillId="0" borderId="38" xfId="0" applyNumberFormat="1" applyFont="1" applyBorder="1" applyAlignment="1">
      <alignment horizontal="right" vertical="center" wrapText="1"/>
    </xf>
    <xf numFmtId="4" fontId="90" fillId="0" borderId="66" xfId="0" applyNumberFormat="1" applyFont="1" applyBorder="1" applyAlignment="1">
      <alignment horizontal="right" vertical="center" wrapText="1"/>
    </xf>
    <xf numFmtId="3" fontId="90" fillId="0" borderId="30" xfId="0" applyNumberFormat="1" applyFont="1" applyBorder="1" applyAlignment="1">
      <alignment horizontal="right" vertical="center" wrapText="1"/>
    </xf>
    <xf numFmtId="3" fontId="90" fillId="0" borderId="18" xfId="0" applyNumberFormat="1" applyFont="1" applyBorder="1" applyAlignment="1">
      <alignment horizontal="right" vertical="center" wrapText="1"/>
    </xf>
    <xf numFmtId="4" fontId="90" fillId="0" borderId="56" xfId="0" applyNumberFormat="1" applyFont="1" applyBorder="1" applyAlignment="1">
      <alignment horizontal="right" vertical="center" wrapText="1"/>
    </xf>
    <xf numFmtId="4" fontId="90" fillId="0" borderId="18" xfId="0" applyNumberFormat="1" applyFont="1" applyBorder="1" applyAlignment="1">
      <alignment horizontal="right" vertical="center" wrapText="1"/>
    </xf>
    <xf numFmtId="4" fontId="90" fillId="33" borderId="10" xfId="0" applyNumberFormat="1" applyFont="1" applyFill="1" applyBorder="1" applyAlignment="1">
      <alignment horizontal="right" vertical="center" wrapText="1"/>
    </xf>
    <xf numFmtId="4" fontId="90" fillId="33" borderId="14" xfId="0" applyNumberFormat="1" applyFont="1" applyFill="1" applyBorder="1" applyAlignment="1">
      <alignment horizontal="right" vertical="center" wrapText="1"/>
    </xf>
    <xf numFmtId="3" fontId="90" fillId="33" borderId="37" xfId="0" applyNumberFormat="1" applyFont="1" applyFill="1" applyBorder="1" applyAlignment="1">
      <alignment horizontal="right" vertical="center" wrapText="1"/>
    </xf>
    <xf numFmtId="3" fontId="90" fillId="33" borderId="19" xfId="0" applyNumberFormat="1" applyFont="1" applyFill="1" applyBorder="1" applyAlignment="1">
      <alignment horizontal="right" vertical="center" wrapText="1"/>
    </xf>
    <xf numFmtId="4" fontId="90" fillId="33" borderId="15" xfId="0" applyNumberFormat="1" applyFont="1" applyFill="1" applyBorder="1" applyAlignment="1">
      <alignment horizontal="right" vertical="center" wrapText="1"/>
    </xf>
    <xf numFmtId="4" fontId="90" fillId="33" borderId="43" xfId="0" applyNumberFormat="1" applyFont="1" applyFill="1" applyBorder="1" applyAlignment="1">
      <alignment horizontal="right" vertical="center" wrapText="1"/>
    </xf>
    <xf numFmtId="4" fontId="90" fillId="33" borderId="19" xfId="0" applyNumberFormat="1" applyFont="1" applyFill="1" applyBorder="1" applyAlignment="1">
      <alignment horizontal="right" vertical="center" wrapText="1"/>
    </xf>
    <xf numFmtId="0" fontId="98" fillId="0" borderId="26" xfId="0" applyFont="1" applyBorder="1" applyAlignment="1">
      <alignment horizontal="center" vertical="center" wrapText="1"/>
    </xf>
    <xf numFmtId="4" fontId="94" fillId="0" borderId="64" xfId="0" applyNumberFormat="1" applyFont="1" applyBorder="1" applyAlignment="1">
      <alignment horizontal="right" vertical="center" wrapText="1"/>
    </xf>
    <xf numFmtId="4" fontId="94" fillId="0" borderId="13" xfId="0" applyNumberFormat="1" applyFont="1" applyBorder="1" applyAlignment="1">
      <alignment horizontal="right" vertical="center" wrapText="1"/>
    </xf>
    <xf numFmtId="3" fontId="94" fillId="0" borderId="38" xfId="0" applyNumberFormat="1" applyFont="1" applyBorder="1" applyAlignment="1">
      <alignment horizontal="right" vertical="center" wrapText="1"/>
    </xf>
    <xf numFmtId="3" fontId="94" fillId="0" borderId="40" xfId="0" applyNumberFormat="1" applyFont="1" applyBorder="1" applyAlignment="1">
      <alignment horizontal="right" vertical="center" wrapText="1"/>
    </xf>
    <xf numFmtId="4" fontId="94" fillId="0" borderId="73" xfId="0" applyNumberFormat="1" applyFont="1" applyBorder="1" applyAlignment="1">
      <alignment horizontal="right" vertical="center" wrapText="1"/>
    </xf>
    <xf numFmtId="4" fontId="94" fillId="0" borderId="63" xfId="0" applyNumberFormat="1" applyFont="1" applyBorder="1" applyAlignment="1">
      <alignment horizontal="right" vertical="center" wrapText="1"/>
    </xf>
    <xf numFmtId="3" fontId="94" fillId="0" borderId="18" xfId="0" applyNumberFormat="1" applyFont="1" applyBorder="1" applyAlignment="1">
      <alignment horizontal="right" vertical="center" wrapText="1"/>
    </xf>
    <xf numFmtId="4" fontId="94" fillId="0" borderId="48" xfId="0" applyNumberFormat="1" applyFont="1" applyBorder="1" applyAlignment="1">
      <alignment horizontal="right" vertical="center" wrapText="1"/>
    </xf>
    <xf numFmtId="4" fontId="90" fillId="0" borderId="64" xfId="0" applyNumberFormat="1" applyFont="1" applyBorder="1" applyAlignment="1">
      <alignment horizontal="right" vertical="center" wrapText="1"/>
    </xf>
    <xf numFmtId="4" fontId="90" fillId="0" borderId="13" xfId="0" applyNumberFormat="1" applyFont="1" applyBorder="1" applyAlignment="1">
      <alignment horizontal="right" vertical="center" wrapText="1"/>
    </xf>
    <xf numFmtId="4" fontId="90" fillId="0" borderId="48" xfId="0" applyNumberFormat="1" applyFont="1" applyBorder="1" applyAlignment="1">
      <alignment horizontal="right" vertical="center" wrapText="1"/>
    </xf>
    <xf numFmtId="4" fontId="90" fillId="34" borderId="60" xfId="0" applyNumberFormat="1" applyFont="1" applyFill="1" applyBorder="1" applyAlignment="1">
      <alignment horizontal="right" vertical="center" wrapText="1"/>
    </xf>
    <xf numFmtId="4" fontId="90" fillId="34" borderId="11" xfId="0" applyNumberFormat="1" applyFont="1" applyFill="1" applyBorder="1" applyAlignment="1">
      <alignment horizontal="right" vertical="center" wrapText="1"/>
    </xf>
    <xf numFmtId="3" fontId="90" fillId="34" borderId="39" xfId="0" applyNumberFormat="1" applyFont="1" applyFill="1" applyBorder="1" applyAlignment="1">
      <alignment horizontal="right" vertical="center" wrapText="1"/>
    </xf>
    <xf numFmtId="4" fontId="90" fillId="34" borderId="65" xfId="0" applyNumberFormat="1" applyFont="1" applyFill="1" applyBorder="1" applyAlignment="1">
      <alignment horizontal="right" vertical="center" wrapText="1"/>
    </xf>
    <xf numFmtId="3" fontId="90" fillId="34" borderId="16" xfId="0" applyNumberFormat="1" applyFont="1" applyFill="1" applyBorder="1" applyAlignment="1">
      <alignment horizontal="right" vertical="center" wrapText="1"/>
    </xf>
    <xf numFmtId="4" fontId="90" fillId="34" borderId="50" xfId="0" applyNumberFormat="1" applyFont="1" applyFill="1" applyBorder="1" applyAlignment="1">
      <alignment horizontal="right" vertical="center" wrapText="1"/>
    </xf>
    <xf numFmtId="4" fontId="90" fillId="34" borderId="49" xfId="0" applyNumberFormat="1" applyFont="1" applyFill="1" applyBorder="1" applyAlignment="1">
      <alignment horizontal="right" vertical="center" wrapText="1"/>
    </xf>
    <xf numFmtId="4" fontId="90" fillId="34" borderId="20" xfId="0" applyNumberFormat="1" applyFont="1" applyFill="1" applyBorder="1" applyAlignment="1">
      <alignment horizontal="right" vertical="center" wrapText="1"/>
    </xf>
    <xf numFmtId="3" fontId="90" fillId="34" borderId="41" xfId="0" applyNumberFormat="1" applyFont="1" applyFill="1" applyBorder="1" applyAlignment="1">
      <alignment horizontal="right" vertical="center" wrapText="1"/>
    </xf>
    <xf numFmtId="4" fontId="94" fillId="0" borderId="50" xfId="0" applyNumberFormat="1" applyFont="1" applyBorder="1" applyAlignment="1">
      <alignment horizontal="right" vertical="center" wrapText="1"/>
    </xf>
    <xf numFmtId="4" fontId="94" fillId="0" borderId="51" xfId="0" applyNumberFormat="1" applyFont="1" applyBorder="1" applyAlignment="1">
      <alignment horizontal="right" vertical="center" wrapText="1"/>
    </xf>
    <xf numFmtId="168" fontId="90" fillId="0" borderId="33" xfId="0" applyNumberFormat="1" applyFont="1" applyBorder="1" applyAlignment="1">
      <alignment horizontal="right" wrapText="1"/>
    </xf>
    <xf numFmtId="3" fontId="90" fillId="0" borderId="52" xfId="0" applyNumberFormat="1" applyFont="1" applyBorder="1" applyAlignment="1">
      <alignment horizontal="right" wrapText="1"/>
    </xf>
    <xf numFmtId="0" fontId="68" fillId="0" borderId="34" xfId="0" applyFont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26" borderId="43" xfId="0" applyFont="1" applyFill="1" applyBorder="1" applyAlignment="1">
      <alignment horizontal="center" vertical="center" wrapText="1"/>
    </xf>
    <xf numFmtId="4" fontId="87" fillId="26" borderId="43" xfId="0" applyNumberFormat="1" applyFont="1" applyFill="1" applyBorder="1" applyAlignment="1">
      <alignment horizontal="right" vertical="center" wrapText="1"/>
    </xf>
    <xf numFmtId="0" fontId="97" fillId="33" borderId="56" xfId="0" applyFont="1" applyFill="1" applyBorder="1" applyAlignment="1">
      <alignment horizontal="center" vertical="center" wrapText="1"/>
    </xf>
    <xf numFmtId="4" fontId="87" fillId="33" borderId="56" xfId="0" applyNumberFormat="1" applyFont="1" applyFill="1" applyBorder="1" applyAlignment="1">
      <alignment horizontal="right" vertical="center" wrapText="1"/>
    </xf>
    <xf numFmtId="4" fontId="87" fillId="33" borderId="74" xfId="0" applyNumberFormat="1" applyFont="1" applyFill="1" applyBorder="1" applyAlignment="1">
      <alignment horizontal="right" vertical="center" wrapText="1"/>
    </xf>
    <xf numFmtId="0" fontId="98" fillId="0" borderId="50" xfId="0" applyFont="1" applyBorder="1" applyAlignment="1">
      <alignment horizontal="center" vertical="center" wrapText="1"/>
    </xf>
    <xf numFmtId="4" fontId="87" fillId="0" borderId="75" xfId="0" applyNumberFormat="1" applyFont="1" applyBorder="1" applyAlignment="1">
      <alignment horizontal="right" vertical="center" wrapText="1"/>
    </xf>
    <xf numFmtId="3" fontId="87" fillId="0" borderId="16" xfId="0" applyNumberFormat="1" applyFont="1" applyBorder="1" applyAlignment="1">
      <alignment horizontal="right" vertical="center" wrapText="1"/>
    </xf>
    <xf numFmtId="0" fontId="98" fillId="0" borderId="51" xfId="0" applyFont="1" applyBorder="1" applyAlignment="1">
      <alignment horizontal="center" vertical="center" wrapText="1"/>
    </xf>
    <xf numFmtId="0" fontId="97" fillId="33" borderId="48" xfId="0" applyFont="1" applyFill="1" applyBorder="1" applyAlignment="1">
      <alignment horizontal="center" vertical="center" wrapText="1"/>
    </xf>
    <xf numFmtId="4" fontId="87" fillId="33" borderId="73" xfId="0" applyNumberFormat="1" applyFont="1" applyFill="1" applyBorder="1" applyAlignment="1">
      <alignment horizontal="right" vertical="center" wrapText="1"/>
    </xf>
    <xf numFmtId="3" fontId="87" fillId="33" borderId="40" xfId="0" applyNumberFormat="1" applyFont="1" applyFill="1" applyBorder="1" applyAlignment="1">
      <alignment horizontal="right" vertical="center" wrapText="1"/>
    </xf>
    <xf numFmtId="3" fontId="87" fillId="33" borderId="45" xfId="0" applyNumberFormat="1" applyFont="1" applyFill="1" applyBorder="1" applyAlignment="1">
      <alignment horizontal="right" vertical="center" wrapText="1"/>
    </xf>
    <xf numFmtId="4" fontId="87" fillId="33" borderId="62" xfId="0" applyNumberFormat="1" applyFont="1" applyFill="1" applyBorder="1" applyAlignment="1">
      <alignment horizontal="right" vertical="center" wrapText="1"/>
    </xf>
    <xf numFmtId="4" fontId="87" fillId="33" borderId="48" xfId="0" applyNumberFormat="1" applyFont="1" applyFill="1" applyBorder="1" applyAlignment="1">
      <alignment horizontal="right" vertical="center" wrapText="1"/>
    </xf>
    <xf numFmtId="4" fontId="87" fillId="33" borderId="45" xfId="0" applyNumberFormat="1" applyFont="1" applyFill="1" applyBorder="1" applyAlignment="1">
      <alignment horizontal="right" vertical="center" wrapText="1"/>
    </xf>
    <xf numFmtId="4" fontId="87" fillId="33" borderId="76" xfId="0" applyNumberFormat="1" applyFont="1" applyFill="1" applyBorder="1" applyAlignment="1">
      <alignment horizontal="right" vertical="center" wrapText="1"/>
    </xf>
    <xf numFmtId="4" fontId="93" fillId="35" borderId="11" xfId="0" applyNumberFormat="1" applyFont="1" applyFill="1" applyBorder="1" applyAlignment="1">
      <alignment horizontal="right" vertical="center" wrapText="1"/>
    </xf>
    <xf numFmtId="3" fontId="93" fillId="35" borderId="16" xfId="0" applyNumberFormat="1" applyFont="1" applyFill="1" applyBorder="1" applyAlignment="1">
      <alignment horizontal="right" vertical="center" wrapText="1"/>
    </xf>
    <xf numFmtId="4" fontId="93" fillId="35" borderId="60" xfId="0" applyNumberFormat="1" applyFont="1" applyFill="1" applyBorder="1" applyAlignment="1">
      <alignment horizontal="right" vertical="center" wrapText="1"/>
    </xf>
    <xf numFmtId="0" fontId="98" fillId="0" borderId="49" xfId="0" applyFont="1" applyBorder="1" applyAlignment="1">
      <alignment horizontal="center" vertical="center" wrapText="1"/>
    </xf>
    <xf numFmtId="4" fontId="87" fillId="0" borderId="77" xfId="0" applyNumberFormat="1" applyFont="1" applyBorder="1" applyAlignment="1">
      <alignment horizontal="right" vertical="center" wrapText="1"/>
    </xf>
    <xf numFmtId="3" fontId="87" fillId="0" borderId="20" xfId="0" applyNumberFormat="1" applyFont="1" applyBorder="1" applyAlignment="1">
      <alignment horizontal="right" vertical="center" wrapText="1"/>
    </xf>
    <xf numFmtId="0" fontId="97" fillId="0" borderId="43" xfId="0" applyFont="1" applyFill="1" applyBorder="1" applyAlignment="1">
      <alignment horizontal="center" vertical="center" wrapText="1"/>
    </xf>
    <xf numFmtId="3" fontId="87" fillId="0" borderId="44" xfId="0" applyNumberFormat="1" applyFont="1" applyBorder="1" applyAlignment="1">
      <alignment horizontal="right" vertical="center" wrapText="1"/>
    </xf>
    <xf numFmtId="4" fontId="87" fillId="0" borderId="44" xfId="0" applyNumberFormat="1" applyFont="1" applyBorder="1" applyAlignment="1">
      <alignment horizontal="right" vertical="center" wrapText="1"/>
    </xf>
    <xf numFmtId="4" fontId="87" fillId="33" borderId="46" xfId="0" applyNumberFormat="1" applyFont="1" applyFill="1" applyBorder="1" applyAlignment="1">
      <alignment horizontal="right" vertical="center" wrapText="1"/>
    </xf>
    <xf numFmtId="4" fontId="87" fillId="33" borderId="47" xfId="0" applyNumberFormat="1" applyFont="1" applyFill="1" applyBorder="1" applyAlignment="1">
      <alignment horizontal="right" vertical="center" wrapText="1"/>
    </xf>
    <xf numFmtId="4" fontId="87" fillId="33" borderId="78" xfId="0" applyNumberFormat="1" applyFont="1" applyFill="1" applyBorder="1" applyAlignment="1">
      <alignment horizontal="right" vertical="center" wrapText="1"/>
    </xf>
    <xf numFmtId="0" fontId="97" fillId="0" borderId="71" xfId="0" applyFont="1" applyFill="1" applyBorder="1" applyAlignment="1">
      <alignment horizontal="center" vertical="center" wrapText="1"/>
    </xf>
    <xf numFmtId="4" fontId="87" fillId="0" borderId="64" xfId="0" applyNumberFormat="1" applyFont="1" applyBorder="1" applyAlignment="1">
      <alignment horizontal="right" vertical="center" wrapText="1"/>
    </xf>
    <xf numFmtId="4" fontId="87" fillId="0" borderId="13" xfId="0" applyNumberFormat="1" applyFont="1" applyBorder="1" applyAlignment="1">
      <alignment horizontal="right" vertical="center" wrapText="1"/>
    </xf>
    <xf numFmtId="4" fontId="87" fillId="0" borderId="79" xfId="0" applyNumberFormat="1" applyFont="1" applyBorder="1" applyAlignment="1">
      <alignment horizontal="right" vertical="center" wrapText="1"/>
    </xf>
    <xf numFmtId="4" fontId="87" fillId="0" borderId="74" xfId="0" applyNumberFormat="1" applyFont="1" applyBorder="1" applyAlignment="1">
      <alignment horizontal="right" vertical="center" wrapText="1"/>
    </xf>
    <xf numFmtId="3" fontId="87" fillId="0" borderId="18" xfId="0" applyNumberFormat="1" applyFont="1" applyBorder="1" applyAlignment="1">
      <alignment horizontal="right" vertical="center" wrapText="1"/>
    </xf>
    <xf numFmtId="0" fontId="97" fillId="33" borderId="43" xfId="0" applyFont="1" applyFill="1" applyBorder="1" applyAlignment="1">
      <alignment horizontal="center" vertical="center" wrapText="1"/>
    </xf>
    <xf numFmtId="4" fontId="87" fillId="33" borderId="44" xfId="0" applyNumberFormat="1" applyFont="1" applyFill="1" applyBorder="1" applyAlignment="1">
      <alignment horizontal="right" vertical="center" wrapText="1"/>
    </xf>
    <xf numFmtId="0" fontId="98" fillId="0" borderId="46" xfId="0" applyFont="1" applyBorder="1" applyAlignment="1">
      <alignment horizontal="center" vertical="center" wrapText="1"/>
    </xf>
    <xf numFmtId="4" fontId="93" fillId="0" borderId="73" xfId="0" applyNumberFormat="1" applyFont="1" applyBorder="1" applyAlignment="1">
      <alignment horizontal="right" vertical="center" wrapText="1"/>
    </xf>
    <xf numFmtId="4" fontId="93" fillId="0" borderId="62" xfId="0" applyNumberFormat="1" applyFont="1" applyBorder="1" applyAlignment="1">
      <alignment horizontal="right" vertical="center" wrapText="1"/>
    </xf>
    <xf numFmtId="4" fontId="93" fillId="0" borderId="48" xfId="0" applyNumberFormat="1" applyFont="1" applyBorder="1" applyAlignment="1">
      <alignment horizontal="right" vertical="center" wrapText="1"/>
    </xf>
    <xf numFmtId="4" fontId="87" fillId="0" borderId="76" xfId="0" applyNumberFormat="1" applyFont="1" applyBorder="1" applyAlignment="1">
      <alignment horizontal="right" vertical="center" wrapText="1"/>
    </xf>
    <xf numFmtId="0" fontId="97" fillId="34" borderId="50" xfId="0" applyFont="1" applyFill="1" applyBorder="1" applyAlignment="1">
      <alignment horizontal="center" vertical="center" wrapText="1"/>
    </xf>
    <xf numFmtId="3" fontId="87" fillId="34" borderId="41" xfId="0" applyNumberFormat="1" applyFont="1" applyFill="1" applyBorder="1" applyAlignment="1">
      <alignment horizontal="right" vertical="center" wrapText="1"/>
    </xf>
    <xf numFmtId="4" fontId="87" fillId="34" borderId="77" xfId="0" applyNumberFormat="1" applyFont="1" applyFill="1" applyBorder="1" applyAlignment="1">
      <alignment horizontal="right" vertical="center" wrapText="1"/>
    </xf>
    <xf numFmtId="4" fontId="93" fillId="0" borderId="50" xfId="0" applyNumberFormat="1" applyFont="1" applyBorder="1" applyAlignment="1">
      <alignment horizontal="right" vertical="center" wrapText="1"/>
    </xf>
    <xf numFmtId="4" fontId="93" fillId="0" borderId="49" xfId="0" applyNumberFormat="1" applyFont="1" applyBorder="1" applyAlignment="1">
      <alignment horizontal="right" vertical="center" wrapText="1"/>
    </xf>
    <xf numFmtId="4" fontId="87" fillId="0" borderId="54" xfId="0" applyNumberFormat="1" applyFont="1" applyBorder="1" applyAlignment="1">
      <alignment horizontal="right" vertical="center" wrapText="1"/>
    </xf>
    <xf numFmtId="4" fontId="87" fillId="0" borderId="11" xfId="0" applyNumberFormat="1" applyFont="1" applyBorder="1" applyAlignment="1">
      <alignment horizontal="right" vertical="center" wrapText="1"/>
    </xf>
    <xf numFmtId="4" fontId="87" fillId="0" borderId="34" xfId="0" applyNumberFormat="1" applyFont="1" applyBorder="1" applyAlignment="1">
      <alignment horizontal="right" vertical="center" wrapText="1"/>
    </xf>
    <xf numFmtId="4" fontId="87" fillId="0" borderId="12" xfId="0" applyNumberFormat="1" applyFont="1" applyBorder="1" applyAlignment="1">
      <alignment horizontal="right" vertical="center" wrapText="1"/>
    </xf>
    <xf numFmtId="4" fontId="87" fillId="0" borderId="68" xfId="0" applyNumberFormat="1" applyFont="1" applyBorder="1" applyAlignment="1">
      <alignment horizontal="right" vertical="center" wrapText="1"/>
    </xf>
    <xf numFmtId="4" fontId="87" fillId="0" borderId="55" xfId="0" applyNumberFormat="1" applyFont="1" applyBorder="1" applyAlignment="1">
      <alignment horizontal="right" vertical="center" wrapText="1"/>
    </xf>
    <xf numFmtId="3" fontId="93" fillId="0" borderId="40" xfId="0" applyNumberFormat="1" applyFont="1" applyBorder="1" applyAlignment="1">
      <alignment horizontal="right" vertical="center" wrapText="1"/>
    </xf>
    <xf numFmtId="4" fontId="87" fillId="0" borderId="48" xfId="0" applyNumberFormat="1" applyFont="1" applyBorder="1" applyAlignment="1">
      <alignment horizontal="right" vertical="center" wrapText="1"/>
    </xf>
    <xf numFmtId="3" fontId="87" fillId="34" borderId="20" xfId="0" applyNumberFormat="1" applyFont="1" applyFill="1" applyBorder="1" applyAlignment="1">
      <alignment horizontal="right" vertical="center" wrapText="1"/>
    </xf>
    <xf numFmtId="3" fontId="87" fillId="0" borderId="17" xfId="0" applyNumberFormat="1" applyFont="1" applyBorder="1" applyAlignment="1">
      <alignment horizontal="right" vertical="center" wrapText="1"/>
    </xf>
    <xf numFmtId="3" fontId="87" fillId="0" borderId="44" xfId="0" applyNumberFormat="1" applyFont="1" applyBorder="1" applyAlignment="1">
      <alignment horizontal="right" wrapText="1"/>
    </xf>
    <xf numFmtId="0" fontId="97" fillId="0" borderId="17" xfId="0" applyFont="1" applyBorder="1" applyAlignment="1">
      <alignment horizontal="center" wrapText="1"/>
    </xf>
    <xf numFmtId="0" fontId="97" fillId="0" borderId="0" xfId="0" applyFont="1" applyAlignment="1">
      <alignment horizontal="left" vertical="center" wrapText="1"/>
    </xf>
    <xf numFmtId="0" fontId="97" fillId="0" borderId="33" xfId="0" applyFont="1" applyBorder="1" applyAlignment="1">
      <alignment horizontal="left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68" fillId="35" borderId="78" xfId="0" applyFont="1" applyFill="1" applyBorder="1" applyAlignment="1">
      <alignment horizontal="center" vertical="center" wrapText="1"/>
    </xf>
    <xf numFmtId="0" fontId="68" fillId="35" borderId="81" xfId="0" applyFont="1" applyFill="1" applyBorder="1" applyAlignment="1">
      <alignment horizontal="center" vertical="center" wrapText="1"/>
    </xf>
    <xf numFmtId="0" fontId="68" fillId="35" borderId="46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72" xfId="0" applyFont="1" applyFill="1" applyBorder="1" applyAlignment="1">
      <alignment horizontal="center" vertical="center" wrapText="1"/>
    </xf>
    <xf numFmtId="0" fontId="100" fillId="0" borderId="43" xfId="0" applyFont="1" applyBorder="1" applyAlignment="1">
      <alignment horizontal="center" vertical="center"/>
    </xf>
    <xf numFmtId="0" fontId="100" fillId="0" borderId="44" xfId="0" applyFont="1" applyBorder="1" applyAlignment="1">
      <alignment horizontal="center" vertical="center"/>
    </xf>
    <xf numFmtId="0" fontId="100" fillId="0" borderId="52" xfId="0" applyFont="1" applyBorder="1" applyAlignment="1">
      <alignment horizontal="center" vertical="center"/>
    </xf>
    <xf numFmtId="0" fontId="80" fillId="0" borderId="0" xfId="0" applyFont="1" applyBorder="1" applyAlignment="1">
      <alignment horizontal="left"/>
    </xf>
    <xf numFmtId="0" fontId="100" fillId="35" borderId="43" xfId="0" applyFont="1" applyFill="1" applyBorder="1" applyAlignment="1">
      <alignment horizontal="center" vertical="center" wrapText="1"/>
    </xf>
    <xf numFmtId="0" fontId="100" fillId="35" borderId="44" xfId="0" applyFont="1" applyFill="1" applyBorder="1" applyAlignment="1">
      <alignment horizontal="center" vertical="center" wrapText="1"/>
    </xf>
    <xf numFmtId="0" fontId="100" fillId="35" borderId="52" xfId="0" applyFont="1" applyFill="1" applyBorder="1" applyAlignment="1">
      <alignment horizontal="center" vertical="center" wrapText="1"/>
    </xf>
    <xf numFmtId="0" fontId="78" fillId="33" borderId="43" xfId="0" applyFont="1" applyFill="1" applyBorder="1" applyAlignment="1">
      <alignment horizontal="center" vertical="center" wrapText="1"/>
    </xf>
    <xf numFmtId="0" fontId="78" fillId="33" borderId="44" xfId="0" applyFont="1" applyFill="1" applyBorder="1" applyAlignment="1">
      <alignment horizontal="center" vertical="center" wrapText="1"/>
    </xf>
    <xf numFmtId="0" fontId="70" fillId="0" borderId="60" xfId="0" applyFont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78" fillId="34" borderId="16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1" fillId="0" borderId="43" xfId="0" applyFont="1" applyBorder="1" applyAlignment="1">
      <alignment horizontal="left"/>
    </xf>
    <xf numFmtId="0" fontId="71" fillId="0" borderId="44" xfId="0" applyFont="1" applyBorder="1" applyAlignment="1">
      <alignment horizontal="left"/>
    </xf>
    <xf numFmtId="0" fontId="78" fillId="33" borderId="48" xfId="0" applyFont="1" applyFill="1" applyBorder="1" applyAlignment="1">
      <alignment horizontal="center" vertical="center" wrapText="1"/>
    </xf>
    <xf numFmtId="0" fontId="78" fillId="33" borderId="76" xfId="0" applyFont="1" applyFill="1" applyBorder="1" applyAlignment="1">
      <alignment horizontal="center" vertical="center" wrapText="1"/>
    </xf>
    <xf numFmtId="0" fontId="70" fillId="0" borderId="68" xfId="0" applyFont="1" applyFill="1" applyBorder="1" applyAlignment="1">
      <alignment horizontal="center" vertical="center" wrapText="1"/>
    </xf>
    <xf numFmtId="0" fontId="70" fillId="0" borderId="64" xfId="0" applyFont="1" applyFill="1" applyBorder="1" applyAlignment="1">
      <alignment horizontal="center" vertical="center" wrapText="1"/>
    </xf>
    <xf numFmtId="0" fontId="95" fillId="0" borderId="68" xfId="0" applyFont="1" applyBorder="1" applyAlignment="1">
      <alignment horizontal="center" vertical="center" wrapText="1"/>
    </xf>
    <xf numFmtId="0" fontId="95" fillId="0" borderId="28" xfId="0" applyFont="1" applyBorder="1" applyAlignment="1">
      <alignment horizontal="center" vertical="center" wrapText="1"/>
    </xf>
    <xf numFmtId="0" fontId="70" fillId="0" borderId="68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70" fillId="0" borderId="82" xfId="0" applyFont="1" applyBorder="1" applyAlignment="1">
      <alignment horizontal="center" vertical="center" wrapText="1"/>
    </xf>
    <xf numFmtId="0" fontId="100" fillId="35" borderId="46" xfId="0" applyFont="1" applyFill="1" applyBorder="1" applyAlignment="1">
      <alignment horizontal="center" vertical="center"/>
    </xf>
    <xf numFmtId="0" fontId="100" fillId="35" borderId="78" xfId="0" applyFont="1" applyFill="1" applyBorder="1" applyAlignment="1">
      <alignment horizontal="center" vertical="center"/>
    </xf>
    <xf numFmtId="0" fontId="100" fillId="35" borderId="81" xfId="0" applyFont="1" applyFill="1" applyBorder="1" applyAlignment="1">
      <alignment horizontal="center" vertical="center"/>
    </xf>
    <xf numFmtId="0" fontId="67" fillId="26" borderId="43" xfId="0" applyFont="1" applyFill="1" applyBorder="1" applyAlignment="1">
      <alignment vertical="center" wrapText="1"/>
    </xf>
    <xf numFmtId="0" fontId="67" fillId="26" borderId="44" xfId="0" applyFont="1" applyFill="1" applyBorder="1" applyAlignment="1">
      <alignment vertical="center" wrapText="1"/>
    </xf>
    <xf numFmtId="0" fontId="78" fillId="33" borderId="56" xfId="0" applyFont="1" applyFill="1" applyBorder="1" applyAlignment="1">
      <alignment horizontal="center" vertical="center" wrapText="1"/>
    </xf>
    <xf numFmtId="0" fontId="78" fillId="33" borderId="74" xfId="0" applyFont="1" applyFill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center" vertical="center" wrapText="1"/>
    </xf>
    <xf numFmtId="0" fontId="70" fillId="0" borderId="55" xfId="0" applyFont="1" applyFill="1" applyBorder="1" applyAlignment="1">
      <alignment horizontal="center" vertical="center" wrapText="1"/>
    </xf>
    <xf numFmtId="0" fontId="70" fillId="0" borderId="29" xfId="0" applyFont="1" applyFill="1" applyBorder="1" applyAlignment="1">
      <alignment horizontal="center" vertical="center" wrapText="1"/>
    </xf>
    <xf numFmtId="0" fontId="70" fillId="0" borderId="82" xfId="0" applyFont="1" applyFill="1" applyBorder="1" applyAlignment="1">
      <alignment horizontal="center" vertical="center" wrapText="1"/>
    </xf>
    <xf numFmtId="0" fontId="101" fillId="0" borderId="60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6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0" fillId="0" borderId="83" xfId="0" applyBorder="1" applyAlignment="1">
      <alignment/>
    </xf>
    <xf numFmtId="0" fontId="75" fillId="0" borderId="0" xfId="0" applyFont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100" fillId="35" borderId="43" xfId="0" applyFont="1" applyFill="1" applyBorder="1" applyAlignment="1">
      <alignment horizontal="center" vertical="center"/>
    </xf>
    <xf numFmtId="0" fontId="100" fillId="35" borderId="44" xfId="0" applyFont="1" applyFill="1" applyBorder="1" applyAlignment="1">
      <alignment horizontal="center" vertical="center"/>
    </xf>
    <xf numFmtId="0" fontId="100" fillId="35" borderId="52" xfId="0" applyFont="1" applyFill="1" applyBorder="1" applyAlignment="1">
      <alignment horizontal="center" vertical="center"/>
    </xf>
    <xf numFmtId="0" fontId="68" fillId="0" borderId="67" xfId="0" applyFont="1" applyFill="1" applyBorder="1" applyAlignment="1">
      <alignment horizontal="center" vertical="center" wrapText="1"/>
    </xf>
    <xf numFmtId="0" fontId="68" fillId="0" borderId="66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 wrapText="1"/>
    </xf>
    <xf numFmtId="0" fontId="68" fillId="0" borderId="42" xfId="0" applyFont="1" applyFill="1" applyBorder="1" applyAlignment="1">
      <alignment horizontal="center" vertical="center" wrapText="1"/>
    </xf>
    <xf numFmtId="0" fontId="68" fillId="35" borderId="43" xfId="0" applyFont="1" applyFill="1" applyBorder="1" applyAlignment="1">
      <alignment horizontal="center" vertical="center" wrapText="1"/>
    </xf>
    <xf numFmtId="0" fontId="68" fillId="35" borderId="44" xfId="0" applyFont="1" applyFill="1" applyBorder="1" applyAlignment="1">
      <alignment horizontal="center" vertical="center" wrapText="1"/>
    </xf>
    <xf numFmtId="0" fontId="68" fillId="35" borderId="52" xfId="0" applyFont="1" applyFill="1" applyBorder="1" applyAlignment="1">
      <alignment horizontal="center" vertical="center" wrapText="1"/>
    </xf>
    <xf numFmtId="0" fontId="68" fillId="0" borderId="68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wrapText="1"/>
    </xf>
    <xf numFmtId="0" fontId="68" fillId="0" borderId="75" xfId="0" applyFont="1" applyBorder="1" applyAlignment="1">
      <alignment horizontal="center" vertical="center" wrapText="1"/>
    </xf>
    <xf numFmtId="0" fontId="71" fillId="35" borderId="43" xfId="0" applyFont="1" applyFill="1" applyBorder="1" applyAlignment="1">
      <alignment horizontal="center" vertical="center" wrapText="1"/>
    </xf>
    <xf numFmtId="0" fontId="71" fillId="35" borderId="44" xfId="0" applyFont="1" applyFill="1" applyBorder="1" applyAlignment="1">
      <alignment horizontal="center" vertical="center" wrapText="1"/>
    </xf>
    <xf numFmtId="0" fontId="71" fillId="35" borderId="52" xfId="0" applyFont="1" applyFill="1" applyBorder="1" applyAlignment="1">
      <alignment horizontal="center" vertical="center" wrapText="1"/>
    </xf>
    <xf numFmtId="0" fontId="68" fillId="0" borderId="80" xfId="0" applyFont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/>
    </xf>
    <xf numFmtId="0" fontId="68" fillId="0" borderId="78" xfId="0" applyFont="1" applyBorder="1" applyAlignment="1">
      <alignment horizontal="center" vertical="center"/>
    </xf>
    <xf numFmtId="0" fontId="68" fillId="0" borderId="81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68" fillId="0" borderId="52" xfId="0" applyFont="1" applyBorder="1" applyAlignment="1">
      <alignment horizontal="center" vertical="center" wrapText="1"/>
    </xf>
    <xf numFmtId="0" fontId="97" fillId="35" borderId="43" xfId="0" applyFont="1" applyFill="1" applyBorder="1" applyAlignment="1">
      <alignment horizontal="center" vertical="center" wrapText="1"/>
    </xf>
    <xf numFmtId="0" fontId="97" fillId="35" borderId="44" xfId="0" applyFont="1" applyFill="1" applyBorder="1" applyAlignment="1">
      <alignment horizontal="center" vertical="center" wrapText="1"/>
    </xf>
    <xf numFmtId="0" fontId="97" fillId="35" borderId="52" xfId="0" applyFont="1" applyFill="1" applyBorder="1" applyAlignment="1">
      <alignment horizontal="center" vertical="center" wrapText="1"/>
    </xf>
    <xf numFmtId="0" fontId="97" fillId="33" borderId="43" xfId="0" applyFont="1" applyFill="1" applyBorder="1" applyAlignment="1">
      <alignment horizontal="center" vertical="center" wrapText="1"/>
    </xf>
    <xf numFmtId="0" fontId="97" fillId="33" borderId="44" xfId="0" applyFont="1" applyFill="1" applyBorder="1" applyAlignment="1">
      <alignment horizontal="center" vertical="center" wrapText="1"/>
    </xf>
    <xf numFmtId="0" fontId="95" fillId="0" borderId="60" xfId="0" applyFont="1" applyBorder="1" applyAlignment="1">
      <alignment horizontal="center" vertical="center" wrapText="1"/>
    </xf>
    <xf numFmtId="0" fontId="95" fillId="0" borderId="34" xfId="0" applyFont="1" applyBorder="1" applyAlignment="1">
      <alignment horizontal="center" vertical="center" wrapText="1"/>
    </xf>
    <xf numFmtId="0" fontId="97" fillId="34" borderId="11" xfId="0" applyFont="1" applyFill="1" applyBorder="1" applyAlignment="1">
      <alignment horizontal="center" vertical="center" wrapText="1"/>
    </xf>
    <xf numFmtId="0" fontId="97" fillId="34" borderId="16" xfId="0" applyFont="1" applyFill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 wrapText="1"/>
    </xf>
    <xf numFmtId="0" fontId="95" fillId="0" borderId="28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95" fillId="0" borderId="29" xfId="0" applyFont="1" applyBorder="1" applyAlignment="1">
      <alignment horizontal="center" vertical="center" wrapText="1"/>
    </xf>
    <xf numFmtId="0" fontId="68" fillId="26" borderId="43" xfId="0" applyFont="1" applyFill="1" applyBorder="1" applyAlignment="1">
      <alignment vertical="center" wrapText="1"/>
    </xf>
    <xf numFmtId="0" fontId="68" fillId="26" borderId="44" xfId="0" applyFont="1" applyFill="1" applyBorder="1" applyAlignment="1">
      <alignment vertical="center" wrapText="1"/>
    </xf>
    <xf numFmtId="0" fontId="97" fillId="33" borderId="56" xfId="0" applyFont="1" applyFill="1" applyBorder="1" applyAlignment="1">
      <alignment horizontal="center" vertical="center" wrapText="1"/>
    </xf>
    <xf numFmtId="0" fontId="97" fillId="33" borderId="74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55" xfId="0" applyFont="1" applyFill="1" applyBorder="1" applyAlignment="1">
      <alignment horizontal="center" vertical="center" wrapText="1"/>
    </xf>
    <xf numFmtId="0" fontId="95" fillId="0" borderId="29" xfId="0" applyFont="1" applyFill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 wrapText="1"/>
    </xf>
    <xf numFmtId="0" fontId="0" fillId="0" borderId="31" xfId="0" applyFont="1" applyBorder="1" applyAlignment="1">
      <alignment/>
    </xf>
    <xf numFmtId="0" fontId="68" fillId="0" borderId="0" xfId="0" applyFont="1" applyAlignment="1">
      <alignment horizontal="left" vertical="center" wrapText="1"/>
    </xf>
    <xf numFmtId="0" fontId="102" fillId="35" borderId="48" xfId="0" applyFont="1" applyFill="1" applyBorder="1" applyAlignment="1">
      <alignment horizontal="center" vertical="center" wrapText="1"/>
    </xf>
    <xf numFmtId="0" fontId="102" fillId="35" borderId="76" xfId="0" applyFont="1" applyFill="1" applyBorder="1" applyAlignment="1">
      <alignment horizontal="center" vertical="center" wrapText="1"/>
    </xf>
    <xf numFmtId="0" fontId="102" fillId="35" borderId="84" xfId="0" applyFont="1" applyFill="1" applyBorder="1" applyAlignment="1">
      <alignment horizontal="center" vertical="center" wrapText="1"/>
    </xf>
    <xf numFmtId="0" fontId="102" fillId="35" borderId="78" xfId="0" applyFont="1" applyFill="1" applyBorder="1" applyAlignment="1">
      <alignment horizontal="center" vertical="center" wrapText="1"/>
    </xf>
    <xf numFmtId="0" fontId="102" fillId="35" borderId="81" xfId="0" applyFont="1" applyFill="1" applyBorder="1" applyAlignment="1">
      <alignment horizontal="center" vertical="center" wrapText="1"/>
    </xf>
    <xf numFmtId="0" fontId="102" fillId="35" borderId="46" xfId="0" applyFont="1" applyFill="1" applyBorder="1" applyAlignment="1">
      <alignment horizontal="center" vertical="center" wrapText="1"/>
    </xf>
    <xf numFmtId="0" fontId="100" fillId="0" borderId="60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39" xfId="0" applyFont="1" applyBorder="1" applyAlignment="1">
      <alignment horizontal="center" vertical="center" wrapText="1"/>
    </xf>
    <xf numFmtId="0" fontId="68" fillId="0" borderId="79" xfId="0" applyFont="1" applyFill="1" applyBorder="1" applyAlignment="1">
      <alignment horizontal="center" vertical="center" wrapText="1"/>
    </xf>
    <xf numFmtId="0" fontId="68" fillId="0" borderId="72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 wrapText="1"/>
    </xf>
    <xf numFmtId="0" fontId="97" fillId="33" borderId="48" xfId="0" applyFont="1" applyFill="1" applyBorder="1" applyAlignment="1">
      <alignment horizontal="center" vertical="center" wrapText="1"/>
    </xf>
    <xf numFmtId="0" fontId="97" fillId="33" borderId="76" xfId="0" applyFont="1" applyFill="1" applyBorder="1" applyAlignment="1">
      <alignment horizontal="center" vertical="center" wrapText="1"/>
    </xf>
    <xf numFmtId="0" fontId="95" fillId="0" borderId="55" xfId="0" applyFont="1" applyBorder="1" applyAlignment="1">
      <alignment horizontal="center" vertical="center" wrapText="1"/>
    </xf>
    <xf numFmtId="0" fontId="95" fillId="0" borderId="82" xfId="0" applyFont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 wrapText="1"/>
    </xf>
    <xf numFmtId="0" fontId="95" fillId="0" borderId="82" xfId="0" applyFont="1" applyFill="1" applyBorder="1" applyAlignment="1">
      <alignment horizontal="center" vertical="center" wrapText="1"/>
    </xf>
    <xf numFmtId="0" fontId="0" fillId="0" borderId="83" xfId="0" applyFont="1" applyBorder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97" fillId="0" borderId="50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8"/>
  <sheetViews>
    <sheetView view="pageBreakPreview" zoomScale="70" zoomScaleSheetLayoutView="70" zoomScalePageLayoutView="0" workbookViewId="0" topLeftCell="A1">
      <pane xSplit="5" ySplit="6" topLeftCell="F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K13" sqref="K13"/>
    </sheetView>
  </sheetViews>
  <sheetFormatPr defaultColWidth="9.140625" defaultRowHeight="15"/>
  <cols>
    <col min="1" max="1" width="20.7109375" style="3" customWidth="1"/>
    <col min="2" max="2" width="8.00390625" style="2" customWidth="1"/>
    <col min="3" max="3" width="8.8515625" style="2" customWidth="1"/>
    <col min="4" max="4" width="55.7109375" style="0" customWidth="1"/>
    <col min="5" max="5" width="6.28125" style="0" customWidth="1"/>
    <col min="6" max="6" width="11.421875" style="6" customWidth="1"/>
    <col min="7" max="7" width="15.140625" style="6" customWidth="1"/>
    <col min="8" max="8" width="17.421875" style="6" customWidth="1"/>
    <col min="9" max="9" width="11.57421875" style="6" customWidth="1"/>
    <col min="10" max="10" width="15.57421875" style="6" customWidth="1"/>
    <col min="11" max="11" width="18.28125" style="6" customWidth="1"/>
    <col min="12" max="12" width="12.140625" style="6" customWidth="1"/>
    <col min="13" max="13" width="16.421875" style="6" customWidth="1"/>
    <col min="14" max="14" width="17.7109375" style="0" customWidth="1"/>
    <col min="15" max="15" width="12.140625" style="0" customWidth="1"/>
    <col min="16" max="16" width="20.7109375" style="0" customWidth="1"/>
    <col min="17" max="17" width="9.57421875" style="0" customWidth="1"/>
    <col min="18" max="18" width="12.421875" style="0" customWidth="1"/>
    <col min="19" max="19" width="16.00390625" style="0" customWidth="1"/>
    <col min="20" max="20" width="9.8515625" style="0" customWidth="1"/>
    <col min="21" max="21" width="12.7109375" style="0" customWidth="1"/>
    <col min="22" max="22" width="15.140625" style="0" customWidth="1"/>
    <col min="23" max="23" width="9.8515625" style="0" customWidth="1"/>
    <col min="24" max="24" width="12.140625" style="0" customWidth="1"/>
    <col min="25" max="25" width="14.7109375" style="0" customWidth="1"/>
    <col min="26" max="26" width="9.57421875" style="0" customWidth="1"/>
    <col min="27" max="27" width="12.00390625" style="0" customWidth="1"/>
    <col min="28" max="28" width="14.8515625" style="0" customWidth="1"/>
    <col min="29" max="29" width="10.140625" style="0" customWidth="1"/>
    <col min="30" max="30" width="17.00390625" style="0" customWidth="1"/>
    <col min="31" max="31" width="9.7109375" style="0" customWidth="1"/>
    <col min="32" max="32" width="12.140625" style="0" customWidth="1"/>
    <col min="33" max="33" width="15.8515625" style="0" customWidth="1"/>
    <col min="34" max="34" width="9.8515625" style="0" customWidth="1"/>
    <col min="35" max="35" width="12.57421875" style="0" customWidth="1"/>
    <col min="36" max="36" width="15.7109375" style="0" customWidth="1"/>
    <col min="37" max="37" width="10.00390625" style="0" customWidth="1"/>
    <col min="38" max="38" width="12.421875" style="0" customWidth="1"/>
    <col min="39" max="39" width="14.7109375" style="0" customWidth="1"/>
    <col min="40" max="40" width="10.00390625" style="0" customWidth="1"/>
    <col min="41" max="41" width="12.00390625" style="0" customWidth="1"/>
    <col min="42" max="42" width="14.8515625" style="0" customWidth="1"/>
    <col min="43" max="43" width="10.00390625" style="0" customWidth="1"/>
    <col min="44" max="44" width="17.140625" style="0" customWidth="1"/>
    <col min="45" max="45" width="12.140625" style="0" customWidth="1"/>
    <col min="46" max="46" width="15.7109375" style="0" customWidth="1"/>
    <col min="47" max="47" width="17.00390625" style="0" customWidth="1"/>
    <col min="48" max="48" width="12.8515625" style="0" customWidth="1"/>
    <col min="49" max="49" width="16.140625" style="0" customWidth="1"/>
    <col min="50" max="50" width="17.421875" style="0" customWidth="1"/>
    <col min="51" max="51" width="12.57421875" style="0" customWidth="1"/>
    <col min="52" max="52" width="15.7109375" style="0" customWidth="1"/>
    <col min="53" max="53" width="16.421875" style="0" customWidth="1"/>
    <col min="54" max="54" width="13.00390625" style="0" customWidth="1"/>
    <col min="55" max="55" width="19.57421875" style="0" customWidth="1"/>
    <col min="56" max="56" width="9.421875" style="0" customWidth="1"/>
    <col min="57" max="57" width="11.57421875" style="0" customWidth="1"/>
    <col min="58" max="58" width="16.57421875" style="0" customWidth="1"/>
    <col min="59" max="59" width="9.140625" style="0" customWidth="1"/>
    <col min="60" max="60" width="12.8515625" style="0" customWidth="1"/>
    <col min="61" max="61" width="16.57421875" style="0" customWidth="1"/>
    <col min="62" max="62" width="8.7109375" style="0" customWidth="1"/>
    <col min="63" max="63" width="12.28125" style="0" customWidth="1"/>
    <col min="64" max="64" width="15.7109375" style="0" customWidth="1"/>
    <col min="66" max="66" width="12.421875" style="0" customWidth="1"/>
    <col min="67" max="67" width="14.57421875" style="0" customWidth="1"/>
    <col min="68" max="68" width="9.140625" style="0" customWidth="1"/>
    <col min="69" max="69" width="17.7109375" style="0" customWidth="1"/>
  </cols>
  <sheetData>
    <row r="1" spans="1:69" ht="39.75" customHeight="1">
      <c r="A1" s="605" t="s">
        <v>103</v>
      </c>
      <c r="B1" s="605"/>
      <c r="C1" s="605"/>
      <c r="D1" s="605"/>
      <c r="E1" s="605"/>
      <c r="F1"/>
      <c r="G1"/>
      <c r="H1"/>
      <c r="I1"/>
      <c r="J1"/>
      <c r="K1"/>
      <c r="L1" s="547"/>
      <c r="M1" s="547"/>
      <c r="N1" s="547" t="s">
        <v>105</v>
      </c>
      <c r="O1" s="547"/>
      <c r="P1" s="547"/>
      <c r="AB1" s="547" t="s">
        <v>105</v>
      </c>
      <c r="AC1" s="547"/>
      <c r="AD1" s="547"/>
      <c r="AP1" s="547" t="s">
        <v>105</v>
      </c>
      <c r="AQ1" s="547"/>
      <c r="AR1" s="547"/>
      <c r="BA1" s="547" t="s">
        <v>105</v>
      </c>
      <c r="BB1" s="547"/>
      <c r="BC1" s="547"/>
      <c r="BO1" s="547" t="s">
        <v>105</v>
      </c>
      <c r="BP1" s="547"/>
      <c r="BQ1" s="547"/>
    </row>
    <row r="2" spans="1:69" ht="24.75" customHeight="1" thickBot="1">
      <c r="A2" s="606" t="s">
        <v>55</v>
      </c>
      <c r="B2" s="606"/>
      <c r="C2" s="606"/>
      <c r="D2" s="606"/>
      <c r="E2" s="606"/>
      <c r="F2" s="18"/>
      <c r="G2" s="18"/>
      <c r="H2" s="18"/>
      <c r="I2" s="18"/>
      <c r="J2" s="18"/>
      <c r="K2" s="18"/>
      <c r="L2" s="547"/>
      <c r="M2" s="547"/>
      <c r="N2" s="548"/>
      <c r="O2" s="548"/>
      <c r="P2" s="548"/>
      <c r="AB2" s="548"/>
      <c r="AC2" s="548"/>
      <c r="AD2" s="548"/>
      <c r="AP2" s="548"/>
      <c r="AQ2" s="548"/>
      <c r="AR2" s="548"/>
      <c r="BA2" s="548"/>
      <c r="BB2" s="548"/>
      <c r="BC2" s="548"/>
      <c r="BO2" s="548"/>
      <c r="BP2" s="548"/>
      <c r="BQ2" s="548"/>
    </row>
    <row r="3" spans="1:69" ht="39" customHeight="1" thickBot="1">
      <c r="A3" s="607" t="s">
        <v>50</v>
      </c>
      <c r="B3" s="608"/>
      <c r="C3" s="608"/>
      <c r="D3" s="608"/>
      <c r="E3" s="609"/>
      <c r="F3" s="564" t="s">
        <v>45</v>
      </c>
      <c r="G3" s="565"/>
      <c r="H3" s="565"/>
      <c r="I3" s="565"/>
      <c r="J3" s="565"/>
      <c r="K3" s="565"/>
      <c r="L3" s="565"/>
      <c r="M3" s="565"/>
      <c r="N3" s="565"/>
      <c r="O3" s="565"/>
      <c r="P3" s="566"/>
      <c r="Q3" s="560" t="s">
        <v>53</v>
      </c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2"/>
      <c r="AE3" s="560" t="s">
        <v>54</v>
      </c>
      <c r="AF3" s="561"/>
      <c r="AG3" s="561"/>
      <c r="AH3" s="561"/>
      <c r="AI3" s="561"/>
      <c r="AJ3" s="561"/>
      <c r="AK3" s="561"/>
      <c r="AL3" s="561"/>
      <c r="AM3" s="561"/>
      <c r="AN3" s="561"/>
      <c r="AO3" s="561"/>
      <c r="AP3" s="561"/>
      <c r="AQ3" s="561"/>
      <c r="AR3" s="562"/>
      <c r="AS3" s="560" t="s">
        <v>52</v>
      </c>
      <c r="AT3" s="561"/>
      <c r="AU3" s="561"/>
      <c r="AV3" s="561"/>
      <c r="AW3" s="561"/>
      <c r="AX3" s="561"/>
      <c r="AY3" s="561"/>
      <c r="AZ3" s="561"/>
      <c r="BA3" s="561"/>
      <c r="BB3" s="561"/>
      <c r="BC3" s="562"/>
      <c r="BD3" s="560" t="s">
        <v>98</v>
      </c>
      <c r="BE3" s="561"/>
      <c r="BF3" s="561"/>
      <c r="BG3" s="561"/>
      <c r="BH3" s="561"/>
      <c r="BI3" s="561"/>
      <c r="BJ3" s="561"/>
      <c r="BK3" s="561"/>
      <c r="BL3" s="561"/>
      <c r="BM3" s="561"/>
      <c r="BN3" s="561"/>
      <c r="BO3" s="561"/>
      <c r="BP3" s="561"/>
      <c r="BQ3" s="562"/>
    </row>
    <row r="4" spans="1:69" ht="28.5" customHeight="1">
      <c r="A4" s="588" t="s">
        <v>56</v>
      </c>
      <c r="B4" s="589"/>
      <c r="C4" s="589"/>
      <c r="D4" s="589"/>
      <c r="E4" s="590"/>
      <c r="F4" s="557" t="s">
        <v>60</v>
      </c>
      <c r="G4" s="555"/>
      <c r="H4" s="556"/>
      <c r="I4" s="557" t="s">
        <v>59</v>
      </c>
      <c r="J4" s="555"/>
      <c r="K4" s="556"/>
      <c r="L4" s="557" t="s">
        <v>57</v>
      </c>
      <c r="M4" s="555"/>
      <c r="N4" s="556"/>
      <c r="O4" s="557" t="s">
        <v>63</v>
      </c>
      <c r="P4" s="556"/>
      <c r="Q4" s="557" t="s">
        <v>60</v>
      </c>
      <c r="R4" s="555"/>
      <c r="S4" s="556"/>
      <c r="T4" s="557" t="s">
        <v>59</v>
      </c>
      <c r="U4" s="555"/>
      <c r="V4" s="556"/>
      <c r="W4" s="557" t="s">
        <v>57</v>
      </c>
      <c r="X4" s="555"/>
      <c r="Y4" s="556"/>
      <c r="Z4" s="557" t="s">
        <v>58</v>
      </c>
      <c r="AA4" s="555"/>
      <c r="AB4" s="556"/>
      <c r="AC4" s="557" t="s">
        <v>63</v>
      </c>
      <c r="AD4" s="556"/>
      <c r="AE4" s="557" t="s">
        <v>60</v>
      </c>
      <c r="AF4" s="555"/>
      <c r="AG4" s="556"/>
      <c r="AH4" s="557" t="s">
        <v>59</v>
      </c>
      <c r="AI4" s="555"/>
      <c r="AJ4" s="556"/>
      <c r="AK4" s="555" t="s">
        <v>57</v>
      </c>
      <c r="AL4" s="555"/>
      <c r="AM4" s="556"/>
      <c r="AN4" s="557" t="s">
        <v>58</v>
      </c>
      <c r="AO4" s="555"/>
      <c r="AP4" s="556"/>
      <c r="AQ4" s="555" t="s">
        <v>63</v>
      </c>
      <c r="AR4" s="556"/>
      <c r="AS4" s="557" t="s">
        <v>60</v>
      </c>
      <c r="AT4" s="555"/>
      <c r="AU4" s="556"/>
      <c r="AV4" s="557" t="s">
        <v>59</v>
      </c>
      <c r="AW4" s="555"/>
      <c r="AX4" s="556"/>
      <c r="AY4" s="557" t="s">
        <v>57</v>
      </c>
      <c r="AZ4" s="555"/>
      <c r="BA4" s="555"/>
      <c r="BB4" s="557" t="s">
        <v>63</v>
      </c>
      <c r="BC4" s="556"/>
      <c r="BD4" s="557" t="s">
        <v>60</v>
      </c>
      <c r="BE4" s="555"/>
      <c r="BF4" s="556"/>
      <c r="BG4" s="557" t="s">
        <v>59</v>
      </c>
      <c r="BH4" s="555"/>
      <c r="BI4" s="556"/>
      <c r="BJ4" s="555" t="s">
        <v>57</v>
      </c>
      <c r="BK4" s="555"/>
      <c r="BL4" s="556"/>
      <c r="BM4" s="557" t="s">
        <v>58</v>
      </c>
      <c r="BN4" s="555"/>
      <c r="BO4" s="556"/>
      <c r="BP4" s="557" t="s">
        <v>63</v>
      </c>
      <c r="BQ4" s="556"/>
    </row>
    <row r="5" spans="1:69" s="19" customFormat="1" ht="21.75" customHeight="1">
      <c r="A5" s="600" t="s">
        <v>21</v>
      </c>
      <c r="B5" s="601"/>
      <c r="C5" s="601"/>
      <c r="D5" s="602"/>
      <c r="E5" s="603" t="s">
        <v>39</v>
      </c>
      <c r="F5" s="553" t="s">
        <v>41</v>
      </c>
      <c r="G5" s="551" t="s">
        <v>66</v>
      </c>
      <c r="H5" s="552"/>
      <c r="I5" s="553" t="s">
        <v>41</v>
      </c>
      <c r="J5" s="551" t="s">
        <v>66</v>
      </c>
      <c r="K5" s="552"/>
      <c r="L5" s="553" t="s">
        <v>41</v>
      </c>
      <c r="M5" s="551" t="s">
        <v>66</v>
      </c>
      <c r="N5" s="552"/>
      <c r="O5" s="553" t="s">
        <v>41</v>
      </c>
      <c r="P5" s="558" t="s">
        <v>73</v>
      </c>
      <c r="Q5" s="553" t="s">
        <v>41</v>
      </c>
      <c r="R5" s="551" t="s">
        <v>66</v>
      </c>
      <c r="S5" s="552"/>
      <c r="T5" s="553" t="s">
        <v>41</v>
      </c>
      <c r="U5" s="551" t="s">
        <v>66</v>
      </c>
      <c r="V5" s="552"/>
      <c r="W5" s="553" t="s">
        <v>41</v>
      </c>
      <c r="X5" s="551" t="s">
        <v>66</v>
      </c>
      <c r="Y5" s="552"/>
      <c r="Z5" s="553" t="s">
        <v>41</v>
      </c>
      <c r="AA5" s="551" t="s">
        <v>66</v>
      </c>
      <c r="AB5" s="552"/>
      <c r="AC5" s="553" t="s">
        <v>41</v>
      </c>
      <c r="AD5" s="558" t="s">
        <v>73</v>
      </c>
      <c r="AE5" s="553" t="s">
        <v>41</v>
      </c>
      <c r="AF5" s="551" t="s">
        <v>66</v>
      </c>
      <c r="AG5" s="552"/>
      <c r="AH5" s="553" t="s">
        <v>41</v>
      </c>
      <c r="AI5" s="551" t="s">
        <v>66</v>
      </c>
      <c r="AJ5" s="552"/>
      <c r="AK5" s="549" t="s">
        <v>41</v>
      </c>
      <c r="AL5" s="551" t="s">
        <v>66</v>
      </c>
      <c r="AM5" s="552"/>
      <c r="AN5" s="553" t="s">
        <v>41</v>
      </c>
      <c r="AO5" s="551" t="s">
        <v>66</v>
      </c>
      <c r="AP5" s="552"/>
      <c r="AQ5" s="549" t="s">
        <v>41</v>
      </c>
      <c r="AR5" s="558" t="s">
        <v>73</v>
      </c>
      <c r="AS5" s="553" t="s">
        <v>41</v>
      </c>
      <c r="AT5" s="551" t="s">
        <v>66</v>
      </c>
      <c r="AU5" s="552"/>
      <c r="AV5" s="553" t="s">
        <v>41</v>
      </c>
      <c r="AW5" s="551" t="s">
        <v>66</v>
      </c>
      <c r="AX5" s="552"/>
      <c r="AY5" s="553" t="s">
        <v>41</v>
      </c>
      <c r="AZ5" s="551" t="s">
        <v>66</v>
      </c>
      <c r="BA5" s="551"/>
      <c r="BB5" s="553" t="s">
        <v>41</v>
      </c>
      <c r="BC5" s="558" t="s">
        <v>73</v>
      </c>
      <c r="BD5" s="553" t="s">
        <v>41</v>
      </c>
      <c r="BE5" s="551" t="s">
        <v>66</v>
      </c>
      <c r="BF5" s="552"/>
      <c r="BG5" s="553" t="s">
        <v>41</v>
      </c>
      <c r="BH5" s="551" t="s">
        <v>66</v>
      </c>
      <c r="BI5" s="552"/>
      <c r="BJ5" s="549" t="s">
        <v>41</v>
      </c>
      <c r="BK5" s="551" t="s">
        <v>66</v>
      </c>
      <c r="BL5" s="552"/>
      <c r="BM5" s="553" t="s">
        <v>41</v>
      </c>
      <c r="BN5" s="551" t="s">
        <v>66</v>
      </c>
      <c r="BO5" s="552"/>
      <c r="BP5" s="553" t="s">
        <v>41</v>
      </c>
      <c r="BQ5" s="558" t="s">
        <v>73</v>
      </c>
    </row>
    <row r="6" spans="1:69" s="3" customFormat="1" ht="33.75" customHeight="1" thickBot="1">
      <c r="A6" s="61" t="s">
        <v>22</v>
      </c>
      <c r="B6" s="62" t="s">
        <v>23</v>
      </c>
      <c r="C6" s="62" t="s">
        <v>38</v>
      </c>
      <c r="D6" s="63" t="s">
        <v>24</v>
      </c>
      <c r="E6" s="604"/>
      <c r="F6" s="554"/>
      <c r="G6" s="64" t="s">
        <v>43</v>
      </c>
      <c r="H6" s="66" t="s">
        <v>42</v>
      </c>
      <c r="I6" s="554"/>
      <c r="J6" s="64" t="s">
        <v>43</v>
      </c>
      <c r="K6" s="66" t="s">
        <v>42</v>
      </c>
      <c r="L6" s="554"/>
      <c r="M6" s="64" t="s">
        <v>43</v>
      </c>
      <c r="N6" s="66" t="s">
        <v>42</v>
      </c>
      <c r="O6" s="554"/>
      <c r="P6" s="559"/>
      <c r="Q6" s="554"/>
      <c r="R6" s="64" t="s">
        <v>43</v>
      </c>
      <c r="S6" s="66" t="s">
        <v>42</v>
      </c>
      <c r="T6" s="554"/>
      <c r="U6" s="64" t="s">
        <v>43</v>
      </c>
      <c r="V6" s="66" t="s">
        <v>42</v>
      </c>
      <c r="W6" s="554"/>
      <c r="X6" s="64" t="s">
        <v>43</v>
      </c>
      <c r="Y6" s="66" t="s">
        <v>42</v>
      </c>
      <c r="Z6" s="554"/>
      <c r="AA6" s="64" t="s">
        <v>43</v>
      </c>
      <c r="AB6" s="66" t="s">
        <v>42</v>
      </c>
      <c r="AC6" s="554"/>
      <c r="AD6" s="559"/>
      <c r="AE6" s="554"/>
      <c r="AF6" s="64" t="s">
        <v>43</v>
      </c>
      <c r="AG6" s="66" t="s">
        <v>42</v>
      </c>
      <c r="AH6" s="554"/>
      <c r="AI6" s="64" t="s">
        <v>43</v>
      </c>
      <c r="AJ6" s="66" t="s">
        <v>42</v>
      </c>
      <c r="AK6" s="550"/>
      <c r="AL6" s="64" t="s">
        <v>43</v>
      </c>
      <c r="AM6" s="66" t="s">
        <v>42</v>
      </c>
      <c r="AN6" s="554"/>
      <c r="AO6" s="64" t="s">
        <v>43</v>
      </c>
      <c r="AP6" s="66" t="s">
        <v>42</v>
      </c>
      <c r="AQ6" s="550"/>
      <c r="AR6" s="559"/>
      <c r="AS6" s="554"/>
      <c r="AT6" s="64" t="s">
        <v>43</v>
      </c>
      <c r="AU6" s="66" t="s">
        <v>42</v>
      </c>
      <c r="AV6" s="554"/>
      <c r="AW6" s="64" t="s">
        <v>43</v>
      </c>
      <c r="AX6" s="66" t="s">
        <v>42</v>
      </c>
      <c r="AY6" s="554"/>
      <c r="AZ6" s="64" t="s">
        <v>43</v>
      </c>
      <c r="BA6" s="65" t="s">
        <v>42</v>
      </c>
      <c r="BB6" s="554"/>
      <c r="BC6" s="559"/>
      <c r="BD6" s="554"/>
      <c r="BE6" s="64" t="s">
        <v>43</v>
      </c>
      <c r="BF6" s="66" t="s">
        <v>42</v>
      </c>
      <c r="BG6" s="554"/>
      <c r="BH6" s="64" t="s">
        <v>43</v>
      </c>
      <c r="BI6" s="66" t="s">
        <v>42</v>
      </c>
      <c r="BJ6" s="550"/>
      <c r="BK6" s="64" t="s">
        <v>43</v>
      </c>
      <c r="BL6" s="66" t="s">
        <v>42</v>
      </c>
      <c r="BM6" s="554"/>
      <c r="BN6" s="64" t="s">
        <v>43</v>
      </c>
      <c r="BO6" s="66" t="s">
        <v>42</v>
      </c>
      <c r="BP6" s="554"/>
      <c r="BQ6" s="559"/>
    </row>
    <row r="7" spans="1:69" ht="33.75" customHeight="1" thickBot="1">
      <c r="A7" s="591" t="s">
        <v>35</v>
      </c>
      <c r="B7" s="592"/>
      <c r="C7" s="592"/>
      <c r="D7" s="592"/>
      <c r="E7" s="43">
        <v>1</v>
      </c>
      <c r="F7" s="136">
        <f>F8+F12+F16+F19+F20+F27+F28+F29</f>
        <v>100</v>
      </c>
      <c r="G7" s="85">
        <f>G8+G12+G16+G19+G20+G27+G28+G29</f>
        <v>261.71</v>
      </c>
      <c r="H7" s="67">
        <f>H8+H12+H16+H19+H20+H27+H28+H29</f>
        <v>127469417</v>
      </c>
      <c r="I7" s="136">
        <f aca="true" t="shared" si="0" ref="I7:N7">I8+I12+I16+I19+I20+I27+I28+I29</f>
        <v>100.00000000000001</v>
      </c>
      <c r="J7" s="85">
        <f t="shared" si="0"/>
        <v>23029.519999999993</v>
      </c>
      <c r="K7" s="67">
        <f t="shared" si="0"/>
        <v>844699350</v>
      </c>
      <c r="L7" s="136">
        <f t="shared" si="0"/>
        <v>100</v>
      </c>
      <c r="M7" s="85">
        <f t="shared" si="0"/>
        <v>1655.9599999999998</v>
      </c>
      <c r="N7" s="67">
        <f t="shared" si="0"/>
        <v>88581017</v>
      </c>
      <c r="O7" s="136">
        <f>O8+O12+O16+O19+O20+O27+O28+O29</f>
        <v>100</v>
      </c>
      <c r="P7" s="67">
        <f>P8+P12+P16+P19+P20+P27+P28+P29</f>
        <v>1060749784</v>
      </c>
      <c r="Q7" s="136">
        <f>Q8+Q12+Q16+Q19+Q20+Q27+Q28+Q29</f>
        <v>100</v>
      </c>
      <c r="R7" s="85">
        <f>R8+R12+R16+R19+R20+R27+R28+R29</f>
        <v>252.25600000000003</v>
      </c>
      <c r="S7" s="67">
        <f>S8+S12+S16+S19+S20+S27+S28+S29</f>
        <v>326184042</v>
      </c>
      <c r="T7" s="136">
        <f aca="true" t="shared" si="1" ref="T7:AB7">T8+T12+T16+T19+T20+T27+T28+T29</f>
        <v>100.00000000000001</v>
      </c>
      <c r="U7" s="85">
        <f t="shared" si="1"/>
        <v>25668.930000000004</v>
      </c>
      <c r="V7" s="67">
        <f t="shared" si="1"/>
        <v>156811523</v>
      </c>
      <c r="W7" s="136">
        <f t="shared" si="1"/>
        <v>100.00000000000003</v>
      </c>
      <c r="X7" s="85">
        <f t="shared" si="1"/>
        <v>950.74</v>
      </c>
      <c r="Y7" s="67">
        <f t="shared" si="1"/>
        <v>64713369</v>
      </c>
      <c r="Z7" s="136">
        <f t="shared" si="1"/>
        <v>100.00000000000003</v>
      </c>
      <c r="AA7" s="85">
        <f t="shared" si="1"/>
        <v>1469.2800000000002</v>
      </c>
      <c r="AB7" s="67">
        <f t="shared" si="1"/>
        <v>78145251</v>
      </c>
      <c r="AC7" s="136">
        <f>AC8+AC12+AC16+AC19+AC20+AC27+AC28+AC29</f>
        <v>100.00000000000001</v>
      </c>
      <c r="AD7" s="67">
        <f>AD8+AD12+AD16+AD19+AD20+AD27+AD28+AD29</f>
        <v>625854185</v>
      </c>
      <c r="AE7" s="136">
        <f>AE8+AE12+AE16+AE19+AE20+AE27+AE28+AE29</f>
        <v>99.99999999999999</v>
      </c>
      <c r="AF7" s="85">
        <f>AF8+AF12+AF16+AF19+AF20+AF27+AF28+AF29</f>
        <v>310.39</v>
      </c>
      <c r="AG7" s="67">
        <f>AG8+AG12+AG16+AG19+AG20+AG27+AG28+AG29</f>
        <v>530470927</v>
      </c>
      <c r="AH7" s="136">
        <f aca="true" t="shared" si="2" ref="AH7:AP7">AH8+AH12+AH16+AH19+AH20+AH27+AH28+AH29</f>
        <v>100</v>
      </c>
      <c r="AI7" s="85">
        <f t="shared" si="2"/>
        <v>12862.110000000002</v>
      </c>
      <c r="AJ7" s="67">
        <f t="shared" si="2"/>
        <v>348421757</v>
      </c>
      <c r="AK7" s="136">
        <f t="shared" si="2"/>
        <v>99.99999999999999</v>
      </c>
      <c r="AL7" s="85">
        <f t="shared" si="2"/>
        <v>956.6999999999999</v>
      </c>
      <c r="AM7" s="67">
        <f t="shared" si="2"/>
        <v>88279270</v>
      </c>
      <c r="AN7" s="136">
        <f t="shared" si="2"/>
        <v>100</v>
      </c>
      <c r="AO7" s="85">
        <f t="shared" si="2"/>
        <v>1534.6</v>
      </c>
      <c r="AP7" s="67">
        <f t="shared" si="2"/>
        <v>114211999</v>
      </c>
      <c r="AQ7" s="136">
        <f>AQ8+AQ12+AQ16+AQ19+AQ20+AQ27+AQ28+AQ29</f>
        <v>100</v>
      </c>
      <c r="AR7" s="67">
        <f>AR8+AR12+AR16+AR19+AR20+AR27+AR28+AR29</f>
        <v>1081383953</v>
      </c>
      <c r="AS7" s="136">
        <f aca="true" t="shared" si="3" ref="AS7:BO7">AS8+AS12+AS16+AS19+AS20+AS27+AS28+AS29</f>
        <v>100.00000000000001</v>
      </c>
      <c r="AT7" s="85">
        <f t="shared" si="3"/>
        <v>1389.12</v>
      </c>
      <c r="AU7" s="67">
        <f t="shared" si="3"/>
        <v>99843065</v>
      </c>
      <c r="AV7" s="136">
        <f aca="true" t="shared" si="4" ref="AV7:BA7">AV8+AV12+AV16+AV19+AV20+AV27+AV28+AV29</f>
        <v>100.00000000000001</v>
      </c>
      <c r="AW7" s="85">
        <f t="shared" si="4"/>
        <v>32598.260000000002</v>
      </c>
      <c r="AX7" s="67">
        <f t="shared" si="4"/>
        <v>24742076</v>
      </c>
      <c r="AY7" s="136">
        <f t="shared" si="4"/>
        <v>99.99999999999999</v>
      </c>
      <c r="AZ7" s="85">
        <f t="shared" si="4"/>
        <v>1363.63</v>
      </c>
      <c r="BA7" s="67">
        <f t="shared" si="4"/>
        <v>9354498</v>
      </c>
      <c r="BB7" s="136">
        <f>BB8+BB12+BB16+BB19+BB20+BB27+BB28+BB29</f>
        <v>99.99999999999999</v>
      </c>
      <c r="BC7" s="67">
        <f>BC8+BC12+BC16+BC19+BC20+BC27+BC28+BC29</f>
        <v>133939639</v>
      </c>
      <c r="BD7" s="136">
        <f t="shared" si="3"/>
        <v>99.99999999999999</v>
      </c>
      <c r="BE7" s="85">
        <f t="shared" si="3"/>
        <v>304.4</v>
      </c>
      <c r="BF7" s="67">
        <f t="shared" si="3"/>
        <v>1083967452</v>
      </c>
      <c r="BG7" s="136">
        <f t="shared" si="3"/>
        <v>100.00000000000001</v>
      </c>
      <c r="BH7" s="85">
        <f t="shared" si="3"/>
        <v>19461.37</v>
      </c>
      <c r="BI7" s="67">
        <f t="shared" si="3"/>
        <v>1374674706</v>
      </c>
      <c r="BJ7" s="136">
        <f t="shared" si="3"/>
        <v>100</v>
      </c>
      <c r="BK7" s="85">
        <f t="shared" si="3"/>
        <v>1137</v>
      </c>
      <c r="BL7" s="67">
        <f t="shared" si="3"/>
        <v>250928154</v>
      </c>
      <c r="BM7" s="136">
        <f t="shared" si="3"/>
        <v>100</v>
      </c>
      <c r="BN7" s="85">
        <f t="shared" si="3"/>
        <v>1507.3799999999999</v>
      </c>
      <c r="BO7" s="67">
        <f t="shared" si="3"/>
        <v>192357250</v>
      </c>
      <c r="BP7" s="136">
        <f>BP8+BP12+BP16+BP19+BP20+BP27+BP28+BP29</f>
        <v>99.99999999999997</v>
      </c>
      <c r="BQ7" s="67">
        <f>BQ8+BQ12+BQ16+BQ19+BQ20+BQ27+BQ28+BQ29</f>
        <v>2901927562</v>
      </c>
    </row>
    <row r="8" spans="1:69" s="6" customFormat="1" ht="30" customHeight="1">
      <c r="A8" s="593" t="s">
        <v>20</v>
      </c>
      <c r="B8" s="594"/>
      <c r="C8" s="594"/>
      <c r="D8" s="594"/>
      <c r="E8" s="42">
        <v>2</v>
      </c>
      <c r="F8" s="137">
        <f>SUM(F9:F11)</f>
        <v>71.91</v>
      </c>
      <c r="G8" s="86">
        <f>SUM(G9:G11)</f>
        <v>188.20999999999998</v>
      </c>
      <c r="H8" s="68">
        <f>SUM(H9:H11)</f>
        <v>91667747</v>
      </c>
      <c r="I8" s="137">
        <f aca="true" t="shared" si="5" ref="I8:N8">SUM(I9:I11)</f>
        <v>71.73</v>
      </c>
      <c r="J8" s="86">
        <f t="shared" si="5"/>
        <v>16519.84</v>
      </c>
      <c r="K8" s="68">
        <f t="shared" si="5"/>
        <v>605931408</v>
      </c>
      <c r="L8" s="137">
        <f t="shared" si="5"/>
        <v>18.939999999999998</v>
      </c>
      <c r="M8" s="86">
        <f t="shared" si="5"/>
        <v>313.57</v>
      </c>
      <c r="N8" s="68">
        <f t="shared" si="5"/>
        <v>16773517</v>
      </c>
      <c r="O8" s="137">
        <f>SUM(O9:O11)</f>
        <v>67.34</v>
      </c>
      <c r="P8" s="68">
        <f>SUM(P9:P11)</f>
        <v>714372672</v>
      </c>
      <c r="Q8" s="137">
        <f>SUM(Q9:Q11)</f>
        <v>81.28</v>
      </c>
      <c r="R8" s="86">
        <f>SUM(R9:R11)</f>
        <v>205.04000000000002</v>
      </c>
      <c r="S8" s="68">
        <f>SUM(S9:S11)</f>
        <v>265121197</v>
      </c>
      <c r="T8" s="137">
        <f aca="true" t="shared" si="6" ref="T8:AB8">SUM(T9:T11)</f>
        <v>69.89</v>
      </c>
      <c r="U8" s="86">
        <f t="shared" si="6"/>
        <v>17940.73</v>
      </c>
      <c r="V8" s="68">
        <f t="shared" si="6"/>
        <v>109599969</v>
      </c>
      <c r="W8" s="137">
        <f t="shared" si="6"/>
        <v>54.14000000000001</v>
      </c>
      <c r="X8" s="86">
        <f t="shared" si="6"/>
        <v>514.6700000000001</v>
      </c>
      <c r="Y8" s="68">
        <f t="shared" si="6"/>
        <v>35031166</v>
      </c>
      <c r="Z8" s="137">
        <f t="shared" si="6"/>
        <v>91.11000000000001</v>
      </c>
      <c r="AA8" s="86">
        <f t="shared" si="6"/>
        <v>1338.73</v>
      </c>
      <c r="AB8" s="68">
        <f t="shared" si="6"/>
        <v>71201500</v>
      </c>
      <c r="AC8" s="137">
        <f>SUM(AC9:AC11)</f>
        <v>76.84</v>
      </c>
      <c r="AD8" s="68">
        <f>SUM(AD9:AD11)</f>
        <v>480953832</v>
      </c>
      <c r="AE8" s="137">
        <f>SUM(AE9:AE11)</f>
        <v>84.85</v>
      </c>
      <c r="AF8" s="86">
        <f>SUM(AF9:AF11)</f>
        <v>263.38</v>
      </c>
      <c r="AG8" s="68">
        <f>SUM(AG9:AG11)</f>
        <v>450109489</v>
      </c>
      <c r="AH8" s="137">
        <f aca="true" t="shared" si="7" ref="AH8:AP8">SUM(AH9:AH11)</f>
        <v>62.75999999999999</v>
      </c>
      <c r="AI8" s="86">
        <f t="shared" si="7"/>
        <v>8072.02</v>
      </c>
      <c r="AJ8" s="68">
        <f t="shared" si="7"/>
        <v>218663007</v>
      </c>
      <c r="AK8" s="137">
        <f t="shared" si="7"/>
        <v>73.98</v>
      </c>
      <c r="AL8" s="86">
        <f t="shared" si="7"/>
        <v>707.77</v>
      </c>
      <c r="AM8" s="68">
        <f t="shared" si="7"/>
        <v>65309757</v>
      </c>
      <c r="AN8" s="137">
        <f t="shared" si="7"/>
        <v>80.42</v>
      </c>
      <c r="AO8" s="86">
        <f t="shared" si="7"/>
        <v>1234.15</v>
      </c>
      <c r="AP8" s="68">
        <f t="shared" si="7"/>
        <v>91850502</v>
      </c>
      <c r="AQ8" s="137">
        <f>SUM(AQ9:AQ11)</f>
        <v>76.37</v>
      </c>
      <c r="AR8" s="68">
        <f>SUM(AR9:AR11)</f>
        <v>825932755</v>
      </c>
      <c r="AS8" s="137">
        <f aca="true" t="shared" si="8" ref="AS8:BO8">SUM(AS9:AS11)</f>
        <v>10.66</v>
      </c>
      <c r="AT8" s="86">
        <f t="shared" si="8"/>
        <v>148.12</v>
      </c>
      <c r="AU8" s="68">
        <f t="shared" si="8"/>
        <v>10645659</v>
      </c>
      <c r="AV8" s="137">
        <f aca="true" t="shared" si="9" ref="AV8:BA8">SUM(AV9:AV11)</f>
        <v>70.27</v>
      </c>
      <c r="AW8" s="86">
        <f t="shared" si="9"/>
        <v>22905.45</v>
      </c>
      <c r="AX8" s="68">
        <f t="shared" si="9"/>
        <v>17385240</v>
      </c>
      <c r="AY8" s="137">
        <f t="shared" si="9"/>
        <v>63.010000000000005</v>
      </c>
      <c r="AZ8" s="86">
        <f t="shared" si="9"/>
        <v>859.2900000000001</v>
      </c>
      <c r="BA8" s="68">
        <f t="shared" si="9"/>
        <v>5894736</v>
      </c>
      <c r="BB8" s="137">
        <f>SUM(BB9:BB11)</f>
        <v>25.33</v>
      </c>
      <c r="BC8" s="68">
        <f>SUM(BC9:BC11)</f>
        <v>33925635</v>
      </c>
      <c r="BD8" s="137">
        <f t="shared" si="8"/>
        <v>75.42</v>
      </c>
      <c r="BE8" s="86">
        <f t="shared" si="8"/>
        <v>229.58999999999997</v>
      </c>
      <c r="BF8" s="68">
        <f t="shared" si="8"/>
        <v>817544092</v>
      </c>
      <c r="BG8" s="137">
        <f t="shared" si="8"/>
        <v>69.22</v>
      </c>
      <c r="BH8" s="86">
        <f t="shared" si="8"/>
        <v>13471.59</v>
      </c>
      <c r="BI8" s="68">
        <f t="shared" si="8"/>
        <v>951579624</v>
      </c>
      <c r="BJ8" s="137">
        <f t="shared" si="8"/>
        <v>49.02</v>
      </c>
      <c r="BK8" s="86">
        <f t="shared" si="8"/>
        <v>557.38</v>
      </c>
      <c r="BL8" s="68">
        <f t="shared" si="8"/>
        <v>123009176</v>
      </c>
      <c r="BM8" s="137">
        <f t="shared" si="8"/>
        <v>84.77</v>
      </c>
      <c r="BN8" s="86">
        <f t="shared" si="8"/>
        <v>1277.74</v>
      </c>
      <c r="BO8" s="68">
        <f t="shared" si="8"/>
        <v>163052002</v>
      </c>
      <c r="BP8" s="137">
        <f>SUM(BP9:BP11)</f>
        <v>70.82</v>
      </c>
      <c r="BQ8" s="68">
        <f>SUM(BQ9:BQ11)</f>
        <v>2055184894</v>
      </c>
    </row>
    <row r="9" spans="1:69" ht="22.5" customHeight="1">
      <c r="A9" s="579" t="s">
        <v>1</v>
      </c>
      <c r="B9" s="597">
        <v>210</v>
      </c>
      <c r="C9" s="126">
        <v>211</v>
      </c>
      <c r="D9" s="24" t="s">
        <v>25</v>
      </c>
      <c r="E9" s="35">
        <v>3</v>
      </c>
      <c r="F9" s="134">
        <f>'Респ. МО'!BZ9</f>
        <v>55.17</v>
      </c>
      <c r="G9" s="150">
        <f>'Респ. МО'!CA9</f>
        <v>144.39</v>
      </c>
      <c r="H9" s="69">
        <f>'Респ. МО'!CB9</f>
        <v>70327733</v>
      </c>
      <c r="I9" s="134">
        <f>'Респ. МО'!CC9</f>
        <v>54.88</v>
      </c>
      <c r="J9" s="150">
        <f>'Респ. МО'!CD9</f>
        <v>12639.19</v>
      </c>
      <c r="K9" s="69">
        <f>'Респ. МО'!CE9</f>
        <v>463593025</v>
      </c>
      <c r="L9" s="134">
        <f>'Респ. МО'!CF9</f>
        <v>14.45</v>
      </c>
      <c r="M9" s="150">
        <f>'Респ. МО'!CG9</f>
        <v>239.31</v>
      </c>
      <c r="N9" s="69">
        <f>'Респ. МО'!CH9</f>
        <v>12801300</v>
      </c>
      <c r="O9" s="98">
        <f>'Респ. МО'!CI9</f>
        <v>51.54</v>
      </c>
      <c r="P9" s="82">
        <f>'Респ. МО'!CJ9</f>
        <v>546722058</v>
      </c>
      <c r="Q9" s="134">
        <f>Город!BP9</f>
        <v>62.29</v>
      </c>
      <c r="R9" s="150">
        <f>Город!BQ9</f>
        <v>157.13</v>
      </c>
      <c r="S9" s="69">
        <f>Город!BR9</f>
        <v>203174227</v>
      </c>
      <c r="T9" s="134">
        <f>Город!BS9</f>
        <v>53.63</v>
      </c>
      <c r="U9" s="150">
        <f>Город!BT9</f>
        <v>13765.2</v>
      </c>
      <c r="V9" s="69">
        <f>Город!BU9</f>
        <v>84091630</v>
      </c>
      <c r="W9" s="134">
        <f>Город!BV9</f>
        <v>41.59</v>
      </c>
      <c r="X9" s="150">
        <f>Город!BW9</f>
        <v>395.37</v>
      </c>
      <c r="Y9" s="69">
        <f>Город!BX9</f>
        <v>26911184</v>
      </c>
      <c r="Z9" s="134">
        <f>Город!BY9</f>
        <v>69.87</v>
      </c>
      <c r="AA9" s="150">
        <f>Город!BZ9</f>
        <v>1026.65</v>
      </c>
      <c r="AB9" s="69">
        <f>Город!CA9</f>
        <v>54603300</v>
      </c>
      <c r="AC9" s="98">
        <f>Город!CB9</f>
        <v>58.92</v>
      </c>
      <c r="AD9" s="82">
        <f>Город!CC9</f>
        <v>368780341</v>
      </c>
      <c r="AE9" s="134">
        <f>Районы!DV9</f>
        <v>65.07</v>
      </c>
      <c r="AF9" s="150">
        <f>Районы!DW9</f>
        <v>201.97</v>
      </c>
      <c r="AG9" s="69">
        <f>Районы!DX9</f>
        <v>345172622</v>
      </c>
      <c r="AH9" s="134">
        <f>Районы!DY9</f>
        <v>48.12</v>
      </c>
      <c r="AI9" s="150">
        <f>Районы!DZ9</f>
        <v>6189.51</v>
      </c>
      <c r="AJ9" s="69">
        <f>Районы!EA9</f>
        <v>167667709</v>
      </c>
      <c r="AK9" s="134">
        <f>Районы!EB9</f>
        <v>56.75</v>
      </c>
      <c r="AL9" s="150">
        <f>Районы!EC9</f>
        <v>542.92</v>
      </c>
      <c r="AM9" s="69">
        <f>Районы!ED9</f>
        <v>50097841</v>
      </c>
      <c r="AN9" s="134">
        <f>Районы!EE9</f>
        <v>61.76</v>
      </c>
      <c r="AO9" s="150">
        <f>Районы!EF9</f>
        <v>947.84</v>
      </c>
      <c r="AP9" s="69">
        <f>Районы!EG9</f>
        <v>70542042</v>
      </c>
      <c r="AQ9" s="98">
        <f>Районы!EH9</f>
        <v>58.58</v>
      </c>
      <c r="AR9" s="82">
        <f>Районы!EI9</f>
        <v>633480214</v>
      </c>
      <c r="AS9" s="134">
        <f>Прочие!AZ9</f>
        <v>8.21</v>
      </c>
      <c r="AT9" s="150">
        <f>Прочие!BA9</f>
        <v>114.09</v>
      </c>
      <c r="AU9" s="69">
        <f>Прочие!BB9</f>
        <v>8200086</v>
      </c>
      <c r="AV9" s="134">
        <f>Прочие!BC9</f>
        <v>54.05</v>
      </c>
      <c r="AW9" s="150">
        <f>Прочие!BD9</f>
        <v>17619.63</v>
      </c>
      <c r="AX9" s="69">
        <f>Прочие!BE9</f>
        <v>13373300</v>
      </c>
      <c r="AY9" s="134">
        <f>Прочие!BF9</f>
        <v>49.78</v>
      </c>
      <c r="AZ9" s="150">
        <f>Прочие!BG9</f>
        <v>678.82</v>
      </c>
      <c r="BA9" s="69">
        <f>Прочие!BH9</f>
        <v>4656686</v>
      </c>
      <c r="BB9" s="134">
        <f>Прочие!BI9</f>
        <v>19.58</v>
      </c>
      <c r="BC9" s="69">
        <f>Прочие!BJ9</f>
        <v>26230072</v>
      </c>
      <c r="BD9" s="98">
        <f>ROUND(BF9/BF7*100,2)</f>
        <v>57.83</v>
      </c>
      <c r="BE9" s="195">
        <f>ROUND(BF9/BF36,2)+0.01</f>
        <v>176.04999999999998</v>
      </c>
      <c r="BF9" s="82">
        <f>H9+S9+AG9+AU9</f>
        <v>626874668</v>
      </c>
      <c r="BG9" s="98">
        <f>ROUND(BI9/BI7*100,2)</f>
        <v>53.01</v>
      </c>
      <c r="BH9" s="87">
        <f>ROUND(BI9/BI36,2)</f>
        <v>10316.63</v>
      </c>
      <c r="BI9" s="82">
        <f>K9+V9+AJ9+AX9</f>
        <v>728725664</v>
      </c>
      <c r="BJ9" s="98">
        <f>ROUND(BL9/BL7*100,2)</f>
        <v>37.65</v>
      </c>
      <c r="BK9" s="87">
        <f>ROUND(BL9/BL36,2)</f>
        <v>428.05</v>
      </c>
      <c r="BL9" s="82">
        <f>N9+Y9+AM9+BA9</f>
        <v>94467011</v>
      </c>
      <c r="BM9" s="98">
        <f>ROUND(BO9/BO7*100,2)</f>
        <v>65.06</v>
      </c>
      <c r="BN9" s="87">
        <f>ROUND(BO9/BO36,2)</f>
        <v>980.69</v>
      </c>
      <c r="BO9" s="82">
        <f>AB9+AP9</f>
        <v>125145342</v>
      </c>
      <c r="BP9" s="98">
        <f>ROUND(BQ9/BQ7*100,2)</f>
        <v>54.28</v>
      </c>
      <c r="BQ9" s="82">
        <f>BF9+BI9+BL9+BO9</f>
        <v>1575212685</v>
      </c>
    </row>
    <row r="10" spans="1:69" ht="22.5" customHeight="1">
      <c r="A10" s="595"/>
      <c r="B10" s="598"/>
      <c r="C10" s="126">
        <v>212</v>
      </c>
      <c r="D10" s="24" t="s">
        <v>26</v>
      </c>
      <c r="E10" s="35">
        <v>4</v>
      </c>
      <c r="F10" s="134">
        <f>'Респ. МО'!BZ10</f>
        <v>0.08</v>
      </c>
      <c r="G10" s="150">
        <f>'Респ. МО'!CA10</f>
        <v>0.21</v>
      </c>
      <c r="H10" s="69">
        <f>'Респ. МО'!CB10</f>
        <v>101042</v>
      </c>
      <c r="I10" s="134">
        <f>'Респ. МО'!CC10</f>
        <v>0.24</v>
      </c>
      <c r="J10" s="150">
        <f>'Респ. МО'!CD10</f>
        <v>55.66</v>
      </c>
      <c r="K10" s="69">
        <f>'Респ. МО'!CE10</f>
        <v>2041558</v>
      </c>
      <c r="L10" s="134">
        <f>'Респ. МО'!CF10</f>
        <v>0.12</v>
      </c>
      <c r="M10" s="150">
        <f>'Респ. МО'!CG10</f>
        <v>1.97</v>
      </c>
      <c r="N10" s="69">
        <f>'Респ. МО'!CH10</f>
        <v>105400</v>
      </c>
      <c r="O10" s="98">
        <f>'Респ. МО'!CI10</f>
        <v>0.21</v>
      </c>
      <c r="P10" s="82">
        <f>'Респ. МО'!CJ10</f>
        <v>2248000</v>
      </c>
      <c r="Q10" s="134">
        <f>Город!BP10</f>
        <v>0.18</v>
      </c>
      <c r="R10" s="150">
        <f>Город!BQ10</f>
        <v>0.46</v>
      </c>
      <c r="S10" s="69">
        <f>Город!BR10</f>
        <v>588697</v>
      </c>
      <c r="T10" s="134">
        <f>Город!BS10</f>
        <v>0.3</v>
      </c>
      <c r="U10" s="150">
        <f>Город!BT10</f>
        <v>77.8</v>
      </c>
      <c r="V10" s="69">
        <f>Город!BU10</f>
        <v>475287</v>
      </c>
      <c r="W10" s="134">
        <f>Город!BV10</f>
        <v>0.02</v>
      </c>
      <c r="X10" s="150">
        <f>Город!BW10</f>
        <v>0.16</v>
      </c>
      <c r="Y10" s="69">
        <f>Город!BX10</f>
        <v>10800</v>
      </c>
      <c r="Z10" s="134">
        <f>Город!BY10</f>
        <v>0.14</v>
      </c>
      <c r="AA10" s="150">
        <f>Город!BZ10</f>
        <v>2.03</v>
      </c>
      <c r="AB10" s="69">
        <f>Город!CA10</f>
        <v>108000</v>
      </c>
      <c r="AC10" s="98">
        <f>Город!CB10</f>
        <v>0.19</v>
      </c>
      <c r="AD10" s="82">
        <f>Город!CC10</f>
        <v>1182784</v>
      </c>
      <c r="AE10" s="134">
        <f>Районы!DV10</f>
        <v>0.15</v>
      </c>
      <c r="AF10" s="150">
        <f>Районы!DW10</f>
        <v>0.46</v>
      </c>
      <c r="AG10" s="69">
        <f>Районы!DX10</f>
        <v>779455</v>
      </c>
      <c r="AH10" s="134">
        <f>Районы!DY10</f>
        <v>0.12</v>
      </c>
      <c r="AI10" s="150">
        <f>Районы!DZ10</f>
        <v>14.87</v>
      </c>
      <c r="AJ10" s="69">
        <f>Районы!EA10</f>
        <v>402785</v>
      </c>
      <c r="AK10" s="134">
        <f>Районы!EB10</f>
        <v>0.11</v>
      </c>
      <c r="AL10" s="150">
        <f>Районы!EC10</f>
        <v>1.08</v>
      </c>
      <c r="AM10" s="69">
        <f>Районы!ED10</f>
        <v>100000</v>
      </c>
      <c r="AN10" s="134">
        <f>Районы!EE10</f>
        <v>0.04</v>
      </c>
      <c r="AO10" s="150">
        <f>Районы!EF10</f>
        <v>0.63</v>
      </c>
      <c r="AP10" s="69">
        <f>Районы!EG10</f>
        <v>46900</v>
      </c>
      <c r="AQ10" s="98">
        <f>Районы!EH10</f>
        <v>0.12</v>
      </c>
      <c r="AR10" s="82">
        <f>Районы!EI10</f>
        <v>1329140</v>
      </c>
      <c r="AS10" s="134">
        <f>Прочие!AZ10</f>
        <v>0</v>
      </c>
      <c r="AT10" s="150">
        <f>Прочие!BA10</f>
        <v>0</v>
      </c>
      <c r="AU10" s="69">
        <f>Прочие!BB10</f>
        <v>0</v>
      </c>
      <c r="AV10" s="134">
        <f>Прочие!BC10</f>
        <v>0</v>
      </c>
      <c r="AW10" s="150">
        <f>Прочие!BD10</f>
        <v>0</v>
      </c>
      <c r="AX10" s="69">
        <f>Прочие!BE10</f>
        <v>0</v>
      </c>
      <c r="AY10" s="134">
        <f>Прочие!BF10</f>
        <v>0</v>
      </c>
      <c r="AZ10" s="150">
        <f>Прочие!BG10</f>
        <v>0</v>
      </c>
      <c r="BA10" s="69">
        <f>Прочие!BH10</f>
        <v>0</v>
      </c>
      <c r="BB10" s="134">
        <f>Прочие!BI10</f>
        <v>0</v>
      </c>
      <c r="BC10" s="69">
        <f>Прочие!BJ10</f>
        <v>0</v>
      </c>
      <c r="BD10" s="98">
        <f>ROUND(BF10/BF7*100,2)</f>
        <v>0.14</v>
      </c>
      <c r="BE10" s="87">
        <f>ROUND(BF10/BF36,2)</f>
        <v>0.41</v>
      </c>
      <c r="BF10" s="82">
        <f>H10+S10+AG10+AU10</f>
        <v>1469194</v>
      </c>
      <c r="BG10" s="98">
        <f>ROUND(BI10/BI7*100,2)</f>
        <v>0.21</v>
      </c>
      <c r="BH10" s="87">
        <f>ROUND(BI10/BI36,2)</f>
        <v>41.33</v>
      </c>
      <c r="BI10" s="82">
        <f>K10+V10+AJ10+AX10</f>
        <v>2919630</v>
      </c>
      <c r="BJ10" s="98">
        <f>ROUND(BL10/BL7*100,2)</f>
        <v>0.09</v>
      </c>
      <c r="BK10" s="87">
        <f>ROUND(BL10/BL36,2)</f>
        <v>0.98</v>
      </c>
      <c r="BL10" s="82">
        <f>N10+Y10+AM10+BA10</f>
        <v>216200</v>
      </c>
      <c r="BM10" s="98">
        <f>ROUND(BO10/BO7*100,2)</f>
        <v>0.08</v>
      </c>
      <c r="BN10" s="87">
        <f>ROUND(BO10/BO36,2)</f>
        <v>1.21</v>
      </c>
      <c r="BO10" s="82">
        <f>AB10+AP10</f>
        <v>154900</v>
      </c>
      <c r="BP10" s="98">
        <f>ROUND(BQ10/BQ7*100,2)</f>
        <v>0.16</v>
      </c>
      <c r="BQ10" s="82">
        <f>BF10+BI10+BL10+BO10</f>
        <v>4759924</v>
      </c>
    </row>
    <row r="11" spans="1:69" ht="22.5" customHeight="1" thickBot="1">
      <c r="A11" s="596"/>
      <c r="B11" s="599"/>
      <c r="C11" s="127">
        <v>213</v>
      </c>
      <c r="D11" s="25" t="s">
        <v>27</v>
      </c>
      <c r="E11" s="36">
        <v>5</v>
      </c>
      <c r="F11" s="134">
        <f>'Респ. МО'!BZ11</f>
        <v>16.66</v>
      </c>
      <c r="G11" s="150">
        <f>'Респ. МО'!CA11</f>
        <v>43.61</v>
      </c>
      <c r="H11" s="69">
        <f>'Респ. МО'!CB11</f>
        <v>21238972</v>
      </c>
      <c r="I11" s="134">
        <f>'Респ. МО'!CC11</f>
        <v>16.61</v>
      </c>
      <c r="J11" s="150">
        <f>'Респ. МО'!CD11</f>
        <v>3824.99</v>
      </c>
      <c r="K11" s="69">
        <f>'Респ. МО'!CE11</f>
        <v>140296825</v>
      </c>
      <c r="L11" s="134">
        <f>'Респ. МО'!CF11</f>
        <v>4.37</v>
      </c>
      <c r="M11" s="150">
        <f>'Респ. МО'!CG11</f>
        <v>72.29</v>
      </c>
      <c r="N11" s="69">
        <f>'Респ. МО'!CH11</f>
        <v>3866817</v>
      </c>
      <c r="O11" s="98">
        <f>'Респ. МО'!CI11</f>
        <v>15.59</v>
      </c>
      <c r="P11" s="82">
        <f>'Респ. МО'!CJ11</f>
        <v>165402614</v>
      </c>
      <c r="Q11" s="134">
        <f>Город!BP11</f>
        <v>18.81</v>
      </c>
      <c r="R11" s="150">
        <f>Город!BQ11</f>
        <v>47.45</v>
      </c>
      <c r="S11" s="69">
        <f>Город!BR11</f>
        <v>61358273</v>
      </c>
      <c r="T11" s="134">
        <f>Город!BS11</f>
        <v>15.96</v>
      </c>
      <c r="U11" s="150">
        <f>Город!BT11</f>
        <v>4097.73</v>
      </c>
      <c r="V11" s="69">
        <f>Город!BU11</f>
        <v>25033052</v>
      </c>
      <c r="W11" s="134">
        <f>Город!BV11</f>
        <v>12.53</v>
      </c>
      <c r="X11" s="150">
        <f>Город!BW11</f>
        <v>119.14</v>
      </c>
      <c r="Y11" s="69">
        <f>Город!BX11</f>
        <v>8109182</v>
      </c>
      <c r="Z11" s="134">
        <f>Город!BY11</f>
        <v>21.1</v>
      </c>
      <c r="AA11" s="150">
        <f>Город!BZ11</f>
        <v>310.05</v>
      </c>
      <c r="AB11" s="69">
        <f>Город!CA11</f>
        <v>16490200</v>
      </c>
      <c r="AC11" s="98">
        <f>Город!CB11</f>
        <v>17.73</v>
      </c>
      <c r="AD11" s="82">
        <f>Город!CC11</f>
        <v>110990707</v>
      </c>
      <c r="AE11" s="134">
        <f>Районы!DV11</f>
        <v>19.63</v>
      </c>
      <c r="AF11" s="150">
        <f>Районы!DW11</f>
        <v>60.95</v>
      </c>
      <c r="AG11" s="69">
        <f>Районы!DX11</f>
        <v>104157412</v>
      </c>
      <c r="AH11" s="134">
        <f>Районы!DY11</f>
        <v>14.52</v>
      </c>
      <c r="AI11" s="150">
        <f>Районы!DZ11</f>
        <v>1867.64</v>
      </c>
      <c r="AJ11" s="69">
        <f>Районы!EA11</f>
        <v>50592513</v>
      </c>
      <c r="AK11" s="134">
        <f>Районы!EB11</f>
        <v>17.12</v>
      </c>
      <c r="AL11" s="150">
        <f>Районы!EC11</f>
        <v>163.77</v>
      </c>
      <c r="AM11" s="69">
        <f>Районы!ED11</f>
        <v>15111916</v>
      </c>
      <c r="AN11" s="134">
        <f>Районы!EE11</f>
        <v>18.62</v>
      </c>
      <c r="AO11" s="150">
        <f>Районы!EF11</f>
        <v>285.68</v>
      </c>
      <c r="AP11" s="69">
        <f>Районы!EG11</f>
        <v>21261560</v>
      </c>
      <c r="AQ11" s="98">
        <f>Районы!EH11</f>
        <v>17.67</v>
      </c>
      <c r="AR11" s="82">
        <f>Районы!EI11</f>
        <v>191123401</v>
      </c>
      <c r="AS11" s="134">
        <f>Прочие!AZ11</f>
        <v>2.45</v>
      </c>
      <c r="AT11" s="150">
        <f>Прочие!BA11</f>
        <v>34.03</v>
      </c>
      <c r="AU11" s="69">
        <f>Прочие!BB11</f>
        <v>2445573</v>
      </c>
      <c r="AV11" s="134">
        <f>Прочие!BC11</f>
        <v>16.22</v>
      </c>
      <c r="AW11" s="150">
        <f>Прочие!BD11</f>
        <v>5285.82</v>
      </c>
      <c r="AX11" s="69">
        <f>Прочие!BE11</f>
        <v>4011940</v>
      </c>
      <c r="AY11" s="134">
        <f>Прочие!BF11</f>
        <v>13.23</v>
      </c>
      <c r="AZ11" s="150">
        <f>Прочие!BG11</f>
        <v>180.47</v>
      </c>
      <c r="BA11" s="69">
        <f>Прочие!BH11</f>
        <v>1238050</v>
      </c>
      <c r="BB11" s="134">
        <f>Прочие!BI11</f>
        <v>5.75</v>
      </c>
      <c r="BC11" s="69">
        <f>Прочие!BJ11</f>
        <v>7695563</v>
      </c>
      <c r="BD11" s="98">
        <f>ROUND(BF11/BF7*100,2)</f>
        <v>17.45</v>
      </c>
      <c r="BE11" s="87">
        <f>ROUND(BF11/BF36,2)</f>
        <v>53.13</v>
      </c>
      <c r="BF11" s="82">
        <f>H11+S11+AG11+AU11</f>
        <v>189200230</v>
      </c>
      <c r="BG11" s="98">
        <f>ROUND(BI11/BI7*100,2)</f>
        <v>16</v>
      </c>
      <c r="BH11" s="87">
        <f>ROUND(BI11/BI36,2)</f>
        <v>3113.63</v>
      </c>
      <c r="BI11" s="82">
        <f>K11+V11+AJ11+AX11</f>
        <v>219934330</v>
      </c>
      <c r="BJ11" s="196">
        <f>ROUND(BL11/BL7*100,2)-0.01</f>
        <v>11.28</v>
      </c>
      <c r="BK11" s="87">
        <f>ROUND(BL11/BL36,2)</f>
        <v>128.35</v>
      </c>
      <c r="BL11" s="82">
        <f>N11+Y11+AM11+BA11</f>
        <v>28325965</v>
      </c>
      <c r="BM11" s="98">
        <f>ROUND(BO11/BO7*100,2)</f>
        <v>19.63</v>
      </c>
      <c r="BN11" s="87">
        <f>ROUND(BO11/BO36,2)</f>
        <v>295.84</v>
      </c>
      <c r="BO11" s="82">
        <f>AB11+AP11</f>
        <v>37751760</v>
      </c>
      <c r="BP11" s="98">
        <f>ROUND(BQ11/BQ7*100,2)</f>
        <v>16.38</v>
      </c>
      <c r="BQ11" s="82">
        <f>BF11+BI11+BL11+BO11</f>
        <v>475212285</v>
      </c>
    </row>
    <row r="12" spans="1:69" s="6" customFormat="1" ht="30" customHeight="1">
      <c r="A12" s="577" t="s">
        <v>19</v>
      </c>
      <c r="B12" s="578"/>
      <c r="C12" s="578"/>
      <c r="D12" s="578"/>
      <c r="E12" s="34">
        <v>6</v>
      </c>
      <c r="F12" s="138">
        <f aca="true" t="shared" si="10" ref="F12:S12">SUM(F13:F15)</f>
        <v>17.439999999999998</v>
      </c>
      <c r="G12" s="88">
        <f t="shared" si="10"/>
        <v>45.64</v>
      </c>
      <c r="H12" s="71">
        <f t="shared" si="10"/>
        <v>22227491</v>
      </c>
      <c r="I12" s="138">
        <f t="shared" si="10"/>
        <v>14.51</v>
      </c>
      <c r="J12" s="88">
        <f t="shared" si="10"/>
        <v>3340.96</v>
      </c>
      <c r="K12" s="71">
        <f t="shared" si="10"/>
        <v>122542935</v>
      </c>
      <c r="L12" s="138">
        <f t="shared" si="10"/>
        <v>64.19</v>
      </c>
      <c r="M12" s="88">
        <f t="shared" si="10"/>
        <v>1063.1</v>
      </c>
      <c r="N12" s="71">
        <f t="shared" si="10"/>
        <v>56867706</v>
      </c>
      <c r="O12" s="138">
        <f t="shared" si="10"/>
        <v>19.01</v>
      </c>
      <c r="P12" s="71">
        <f t="shared" si="10"/>
        <v>201638132</v>
      </c>
      <c r="Q12" s="138">
        <f t="shared" si="10"/>
        <v>10.83</v>
      </c>
      <c r="R12" s="88">
        <f t="shared" si="10"/>
        <v>27.32</v>
      </c>
      <c r="S12" s="71">
        <f t="shared" si="10"/>
        <v>35338000</v>
      </c>
      <c r="T12" s="138">
        <f aca="true" t="shared" si="11" ref="T12:AB12">SUM(T13:T15)</f>
        <v>10.97</v>
      </c>
      <c r="U12" s="88">
        <f t="shared" si="11"/>
        <v>2815.1800000000003</v>
      </c>
      <c r="V12" s="71">
        <f t="shared" si="11"/>
        <v>17197900</v>
      </c>
      <c r="W12" s="138">
        <f t="shared" si="11"/>
        <v>37.78</v>
      </c>
      <c r="X12" s="88">
        <f t="shared" si="11"/>
        <v>359.28999999999996</v>
      </c>
      <c r="Y12" s="71">
        <f t="shared" si="11"/>
        <v>24455357</v>
      </c>
      <c r="Z12" s="138">
        <f t="shared" si="11"/>
        <v>4.06</v>
      </c>
      <c r="AA12" s="88">
        <f t="shared" si="11"/>
        <v>59.71</v>
      </c>
      <c r="AB12" s="71">
        <f t="shared" si="11"/>
        <v>3176000</v>
      </c>
      <c r="AC12" s="138">
        <f>SUM(AC13:AC15)</f>
        <v>12.81</v>
      </c>
      <c r="AD12" s="71">
        <f>SUM(AD13:AD15)</f>
        <v>80167257</v>
      </c>
      <c r="AE12" s="138">
        <f>SUM(AE13:AE15)</f>
        <v>1.94</v>
      </c>
      <c r="AF12" s="88">
        <f>SUM(AF13:AF15)</f>
        <v>6.04</v>
      </c>
      <c r="AG12" s="71">
        <f>SUM(AG13:AG15)</f>
        <v>10330057</v>
      </c>
      <c r="AH12" s="138">
        <f aca="true" t="shared" si="12" ref="AH12:AP12">SUM(AH13:AH15)</f>
        <v>14.78</v>
      </c>
      <c r="AI12" s="88">
        <f t="shared" si="12"/>
        <v>1901.4099999999999</v>
      </c>
      <c r="AJ12" s="71">
        <f t="shared" si="12"/>
        <v>51507231</v>
      </c>
      <c r="AK12" s="138">
        <f t="shared" si="12"/>
        <v>14.299999999999999</v>
      </c>
      <c r="AL12" s="88">
        <f t="shared" si="12"/>
        <v>136.84</v>
      </c>
      <c r="AM12" s="71">
        <f t="shared" si="12"/>
        <v>12626952</v>
      </c>
      <c r="AN12" s="138">
        <f t="shared" si="12"/>
        <v>4.66</v>
      </c>
      <c r="AO12" s="88">
        <f t="shared" si="12"/>
        <v>71.49</v>
      </c>
      <c r="AP12" s="71">
        <f t="shared" si="12"/>
        <v>5320201</v>
      </c>
      <c r="AQ12" s="138">
        <f>SUM(AQ13:AQ15)</f>
        <v>7.38</v>
      </c>
      <c r="AR12" s="71">
        <f>SUM(AR13:AR15)</f>
        <v>79784441</v>
      </c>
      <c r="AS12" s="138">
        <f aca="true" t="shared" si="13" ref="AS12:BO12">SUM(AS13:AS15)</f>
        <v>66.49000000000001</v>
      </c>
      <c r="AT12" s="88">
        <f t="shared" si="13"/>
        <v>923.62</v>
      </c>
      <c r="AU12" s="71">
        <f t="shared" si="13"/>
        <v>66384819</v>
      </c>
      <c r="AV12" s="138">
        <f aca="true" t="shared" si="14" ref="AV12:BA12">SUM(AV13:AV15)</f>
        <v>12.809999999999999</v>
      </c>
      <c r="AW12" s="88">
        <f t="shared" si="14"/>
        <v>4174.09</v>
      </c>
      <c r="AX12" s="71">
        <f t="shared" si="14"/>
        <v>3168136</v>
      </c>
      <c r="AY12" s="138">
        <f t="shared" si="14"/>
        <v>9.34</v>
      </c>
      <c r="AZ12" s="88">
        <f t="shared" si="14"/>
        <v>127.35000000000001</v>
      </c>
      <c r="BA12" s="71">
        <f t="shared" si="14"/>
        <v>873640</v>
      </c>
      <c r="BB12" s="138">
        <f>SUM(BB13:BB15)</f>
        <v>52.580000000000005</v>
      </c>
      <c r="BC12" s="71">
        <f>SUM(BC13:BC15)</f>
        <v>70426595</v>
      </c>
      <c r="BD12" s="138">
        <f t="shared" si="13"/>
        <v>12.39</v>
      </c>
      <c r="BE12" s="88">
        <f t="shared" si="13"/>
        <v>37.7</v>
      </c>
      <c r="BF12" s="71">
        <f t="shared" si="13"/>
        <v>134280367</v>
      </c>
      <c r="BG12" s="138">
        <f t="shared" si="13"/>
        <v>14.14</v>
      </c>
      <c r="BH12" s="88">
        <f t="shared" si="13"/>
        <v>2752.37</v>
      </c>
      <c r="BI12" s="71">
        <f t="shared" si="13"/>
        <v>194416202</v>
      </c>
      <c r="BJ12" s="138">
        <f t="shared" si="13"/>
        <v>37.78999999999999</v>
      </c>
      <c r="BK12" s="88">
        <f t="shared" si="13"/>
        <v>429.65999999999997</v>
      </c>
      <c r="BL12" s="71">
        <f t="shared" si="13"/>
        <v>94823655</v>
      </c>
      <c r="BM12" s="138">
        <f t="shared" si="13"/>
        <v>4.42</v>
      </c>
      <c r="BN12" s="88">
        <f t="shared" si="13"/>
        <v>66.58</v>
      </c>
      <c r="BO12" s="71">
        <f t="shared" si="13"/>
        <v>8496201</v>
      </c>
      <c r="BP12" s="138">
        <f>SUM(BP13:BP15)</f>
        <v>14.879999999999999</v>
      </c>
      <c r="BQ12" s="71">
        <f>SUM(BQ13:BQ15)</f>
        <v>432016425</v>
      </c>
    </row>
    <row r="13" spans="1:69" ht="54.75" customHeight="1">
      <c r="A13" s="579" t="s">
        <v>46</v>
      </c>
      <c r="B13" s="11">
        <v>340</v>
      </c>
      <c r="C13" s="126"/>
      <c r="D13" s="26" t="s">
        <v>2</v>
      </c>
      <c r="E13" s="35">
        <v>7</v>
      </c>
      <c r="F13" s="134">
        <f>'Респ. МО'!BZ13</f>
        <v>17.13</v>
      </c>
      <c r="G13" s="150">
        <f>'Респ. МО'!CA13</f>
        <v>44.84</v>
      </c>
      <c r="H13" s="69">
        <f>'Респ. МО'!CB13</f>
        <v>21838491</v>
      </c>
      <c r="I13" s="134">
        <f>'Респ. МО'!CC13</f>
        <v>13.92</v>
      </c>
      <c r="J13" s="150">
        <f>'Респ. МО'!CD13</f>
        <v>3205.1</v>
      </c>
      <c r="K13" s="69">
        <f>'Респ. МО'!CE13</f>
        <v>117559711</v>
      </c>
      <c r="L13" s="134">
        <f>'Респ. МО'!CF13</f>
        <v>62.47</v>
      </c>
      <c r="M13" s="150">
        <f>'Респ. МО'!CG13</f>
        <v>1034.5</v>
      </c>
      <c r="N13" s="69">
        <f>'Респ. МО'!CH13</f>
        <v>55337706</v>
      </c>
      <c r="O13" s="98">
        <f>'Респ. МО'!CI13</f>
        <v>18.36</v>
      </c>
      <c r="P13" s="82">
        <f>'Респ. МО'!CJ13</f>
        <v>194735908</v>
      </c>
      <c r="Q13" s="134">
        <f>Город!BP13</f>
        <v>4.28</v>
      </c>
      <c r="R13" s="150">
        <f>Город!BQ13</f>
        <v>10.8</v>
      </c>
      <c r="S13" s="69">
        <f>Город!BR13</f>
        <v>13968154</v>
      </c>
      <c r="T13" s="134">
        <f>Город!BS13</f>
        <v>10.75</v>
      </c>
      <c r="U13" s="150">
        <f>Город!BT13</f>
        <v>2760.05</v>
      </c>
      <c r="V13" s="69">
        <f>Город!BU13</f>
        <v>16861154</v>
      </c>
      <c r="W13" s="134">
        <f>Город!BV13</f>
        <v>35.57</v>
      </c>
      <c r="X13" s="150">
        <f>Город!BW13</f>
        <v>338.21</v>
      </c>
      <c r="Y13" s="69">
        <f>Город!BX13</f>
        <v>23020357</v>
      </c>
      <c r="Z13" s="134">
        <f>Город!BY13</f>
        <v>4.06</v>
      </c>
      <c r="AA13" s="150">
        <f>Город!BZ13</f>
        <v>59.71</v>
      </c>
      <c r="AB13" s="69">
        <f>Город!CA13</f>
        <v>3176000</v>
      </c>
      <c r="AC13" s="98">
        <f>Город!CB13</f>
        <v>9.11</v>
      </c>
      <c r="AD13" s="82">
        <f>Город!CC13</f>
        <v>57025665</v>
      </c>
      <c r="AE13" s="134">
        <f>Районы!DV13</f>
        <v>1.66</v>
      </c>
      <c r="AF13" s="150">
        <f>Районы!DW13</f>
        <v>5.16</v>
      </c>
      <c r="AG13" s="69">
        <f>Районы!DX13</f>
        <v>8821182</v>
      </c>
      <c r="AH13" s="134">
        <f>Районы!DY13</f>
        <v>14.04</v>
      </c>
      <c r="AI13" s="150">
        <f>Районы!DZ13</f>
        <v>1806</v>
      </c>
      <c r="AJ13" s="69">
        <f>Районы!EA13</f>
        <v>48922741</v>
      </c>
      <c r="AK13" s="134">
        <f>Районы!EB13</f>
        <v>13.79</v>
      </c>
      <c r="AL13" s="150">
        <f>Районы!EC13</f>
        <v>131.96</v>
      </c>
      <c r="AM13" s="69">
        <f>Районы!ED13</f>
        <v>12176741</v>
      </c>
      <c r="AN13" s="134">
        <f>Районы!EE13</f>
        <v>4.61</v>
      </c>
      <c r="AO13" s="150">
        <f>Районы!EF13</f>
        <v>70.67</v>
      </c>
      <c r="AP13" s="69">
        <f>Районы!EG13</f>
        <v>5259480</v>
      </c>
      <c r="AQ13" s="98">
        <f>Районы!EH13</f>
        <v>6.95</v>
      </c>
      <c r="AR13" s="82">
        <f>Районы!EI13</f>
        <v>75180144</v>
      </c>
      <c r="AS13" s="134">
        <f>Прочие!AZ13</f>
        <v>65.51</v>
      </c>
      <c r="AT13" s="150">
        <f>Прочие!BA13</f>
        <v>910</v>
      </c>
      <c r="AU13" s="69">
        <f>Прочие!BB13</f>
        <v>65405899</v>
      </c>
      <c r="AV13" s="134">
        <f>Прочие!BC13</f>
        <v>12.2</v>
      </c>
      <c r="AW13" s="150">
        <f>Прочие!BD13</f>
        <v>3976.46</v>
      </c>
      <c r="AX13" s="69">
        <f>Прочие!BE13</f>
        <v>3018136</v>
      </c>
      <c r="AY13" s="134">
        <f>Прочие!BF13</f>
        <v>8.75</v>
      </c>
      <c r="AZ13" s="150">
        <f>Прочие!BG13</f>
        <v>119.26</v>
      </c>
      <c r="BA13" s="69">
        <f>Прочие!BH13</f>
        <v>818140</v>
      </c>
      <c r="BB13" s="134">
        <f>Прочие!BI13</f>
        <v>51.7</v>
      </c>
      <c r="BC13" s="69">
        <f>Прочие!BJ13</f>
        <v>69242175</v>
      </c>
      <c r="BD13" s="98">
        <f>ROUND(BF13/BF7*100,2)</f>
        <v>10.15</v>
      </c>
      <c r="BE13" s="87">
        <f>ROUND(BF13/BF36,2)</f>
        <v>30.9</v>
      </c>
      <c r="BF13" s="82">
        <f>H13+S13+AG13+AU13</f>
        <v>110033726</v>
      </c>
      <c r="BG13" s="98">
        <f>ROUND(BI13/BI7*100,2)</f>
        <v>13.56</v>
      </c>
      <c r="BH13" s="87">
        <f>ROUND(BI13/BI36,2)</f>
        <v>2638.34</v>
      </c>
      <c r="BI13" s="82">
        <f>K13+V13+AJ13+AX13</f>
        <v>186361742</v>
      </c>
      <c r="BJ13" s="98">
        <f>ROUND(BL13/BL7*100,2)</f>
        <v>36.41</v>
      </c>
      <c r="BK13" s="87">
        <f>ROUND(BL13/BL36,2)</f>
        <v>413.94</v>
      </c>
      <c r="BL13" s="82">
        <f>N13+Y13+AM13+BA13</f>
        <v>91352944</v>
      </c>
      <c r="BM13" s="98">
        <f>ROUND(BO13/BO7*100,2)</f>
        <v>4.39</v>
      </c>
      <c r="BN13" s="87">
        <f>ROUND(BO13/BO36,2)</f>
        <v>66.1</v>
      </c>
      <c r="BO13" s="82">
        <f>AB13+AP13</f>
        <v>8435480</v>
      </c>
      <c r="BP13" s="98">
        <f>ROUND(BQ13/BQ7*100,2)</f>
        <v>13.65</v>
      </c>
      <c r="BQ13" s="82">
        <f>BF13+BI13+BL13+BO13</f>
        <v>396183892</v>
      </c>
    </row>
    <row r="14" spans="1:69" ht="41.25" customHeight="1">
      <c r="A14" s="580"/>
      <c r="B14" s="11">
        <v>310</v>
      </c>
      <c r="C14" s="126"/>
      <c r="D14" s="26" t="s">
        <v>3</v>
      </c>
      <c r="E14" s="35">
        <v>8</v>
      </c>
      <c r="F14" s="134">
        <f>'Респ. МО'!BZ14</f>
        <v>0.07</v>
      </c>
      <c r="G14" s="150">
        <f>'Респ. МО'!CA14</f>
        <v>0.18</v>
      </c>
      <c r="H14" s="69">
        <f>'Респ. МО'!CB14</f>
        <v>89000</v>
      </c>
      <c r="I14" s="134">
        <f>'Респ. МО'!CC14</f>
        <v>0.2</v>
      </c>
      <c r="J14" s="150">
        <f>'Респ. МО'!CD14</f>
        <v>45.84</v>
      </c>
      <c r="K14" s="69">
        <f>'Респ. МО'!CE14</f>
        <v>1681524</v>
      </c>
      <c r="L14" s="134">
        <f>'Респ. МО'!CF14</f>
        <v>0.03</v>
      </c>
      <c r="M14" s="150">
        <f>'Респ. МО'!CG14</f>
        <v>0.56</v>
      </c>
      <c r="N14" s="69">
        <f>'Респ. МО'!CH14</f>
        <v>30000</v>
      </c>
      <c r="O14" s="98">
        <f>'Респ. МО'!CI14</f>
        <v>0.17</v>
      </c>
      <c r="P14" s="82">
        <f>'Респ. МО'!CJ14</f>
        <v>1800524</v>
      </c>
      <c r="Q14" s="134">
        <f>Город!BP14</f>
        <v>0.09</v>
      </c>
      <c r="R14" s="150">
        <f>Город!BQ14</f>
        <v>0.23</v>
      </c>
      <c r="S14" s="69">
        <f>Город!BR14</f>
        <v>300000</v>
      </c>
      <c r="T14" s="134">
        <f>Город!BS14</f>
        <v>0.01</v>
      </c>
      <c r="U14" s="150">
        <f>Город!BT14</f>
        <v>1.83</v>
      </c>
      <c r="V14" s="69">
        <f>Город!BU14</f>
        <v>11157</v>
      </c>
      <c r="W14" s="134">
        <f>Город!BV14</f>
        <v>0.05</v>
      </c>
      <c r="X14" s="150">
        <f>Город!BW14</f>
        <v>0.51</v>
      </c>
      <c r="Y14" s="69">
        <f>Город!BX14</f>
        <v>35000</v>
      </c>
      <c r="Z14" s="134">
        <f>Город!BY14</f>
        <v>0</v>
      </c>
      <c r="AA14" s="150">
        <f>Город!BZ14</f>
        <v>0</v>
      </c>
      <c r="AB14" s="69">
        <f>Город!CA14</f>
        <v>0</v>
      </c>
      <c r="AC14" s="98">
        <f>Город!CB14</f>
        <v>0.06</v>
      </c>
      <c r="AD14" s="82">
        <f>Город!CC14</f>
        <v>346157</v>
      </c>
      <c r="AE14" s="134">
        <f>Районы!DV14</f>
        <v>0.07</v>
      </c>
      <c r="AF14" s="150">
        <f>Районы!DW14</f>
        <v>0.22</v>
      </c>
      <c r="AG14" s="69">
        <f>Районы!DX14</f>
        <v>374000</v>
      </c>
      <c r="AH14" s="134">
        <f>Районы!DY14</f>
        <v>0.11</v>
      </c>
      <c r="AI14" s="150">
        <f>Районы!DZ14</f>
        <v>14.32</v>
      </c>
      <c r="AJ14" s="69">
        <f>Районы!EA14</f>
        <v>387790</v>
      </c>
      <c r="AK14" s="134">
        <f>Районы!EB14</f>
        <v>0.16</v>
      </c>
      <c r="AL14" s="150">
        <f>Районы!EC14</f>
        <v>1.57</v>
      </c>
      <c r="AM14" s="69">
        <f>Районы!ED14</f>
        <v>145211</v>
      </c>
      <c r="AN14" s="134">
        <f>Районы!EE14</f>
        <v>0.05</v>
      </c>
      <c r="AO14" s="150">
        <f>Районы!EF14</f>
        <v>0.82</v>
      </c>
      <c r="AP14" s="69">
        <f>Районы!EG14</f>
        <v>60721</v>
      </c>
      <c r="AQ14" s="98">
        <f>Районы!EH14</f>
        <v>0.09</v>
      </c>
      <c r="AR14" s="82">
        <f>Районы!EI14</f>
        <v>967722</v>
      </c>
      <c r="AS14" s="134">
        <f>Прочие!AZ14</f>
        <v>0</v>
      </c>
      <c r="AT14" s="150">
        <f>Прочие!BA14</f>
        <v>0</v>
      </c>
      <c r="AU14" s="69">
        <f>Прочие!BB14</f>
        <v>140</v>
      </c>
      <c r="AV14" s="134">
        <f>Прочие!BC14</f>
        <v>0.61</v>
      </c>
      <c r="AW14" s="150">
        <f>Прочие!BD14</f>
        <v>197.63</v>
      </c>
      <c r="AX14" s="69">
        <f>Прочие!BE14</f>
        <v>150000</v>
      </c>
      <c r="AY14" s="134">
        <f>Прочие!BF14</f>
        <v>0</v>
      </c>
      <c r="AZ14" s="150">
        <f>Прочие!BG14</f>
        <v>0</v>
      </c>
      <c r="BA14" s="69">
        <f>Прочие!BH14</f>
        <v>0</v>
      </c>
      <c r="BB14" s="134">
        <f>Прочие!BI14</f>
        <v>0.11</v>
      </c>
      <c r="BC14" s="69">
        <f>Прочие!BJ14</f>
        <v>150140</v>
      </c>
      <c r="BD14" s="98">
        <f>ROUND(BF14/BF7*100,2)</f>
        <v>0.07</v>
      </c>
      <c r="BE14" s="87">
        <f>ROUND(BF14/BF36,2)</f>
        <v>0.21</v>
      </c>
      <c r="BF14" s="82">
        <f>H14+S14+AG14+AU14</f>
        <v>763140</v>
      </c>
      <c r="BG14" s="98">
        <f>ROUND(BI14/BI7*100,2)</f>
        <v>0.16</v>
      </c>
      <c r="BH14" s="87">
        <f>ROUND(BI14/BI36,2)</f>
        <v>31.58</v>
      </c>
      <c r="BI14" s="82">
        <f>K14+V14+AJ14+AX14</f>
        <v>2230471</v>
      </c>
      <c r="BJ14" s="98">
        <f>ROUND(BL14/BL7*100,2)</f>
        <v>0.08</v>
      </c>
      <c r="BK14" s="87">
        <f>ROUND(BL14/BL36,2)</f>
        <v>0.95</v>
      </c>
      <c r="BL14" s="82">
        <f>N14+Y14+AM14+BA14</f>
        <v>210211</v>
      </c>
      <c r="BM14" s="98">
        <f>ROUND(BO14/BO7*100,2)</f>
        <v>0.03</v>
      </c>
      <c r="BN14" s="87">
        <f>ROUND(BO14/BO36,2)</f>
        <v>0.48</v>
      </c>
      <c r="BO14" s="82">
        <f>AB14+AP14</f>
        <v>60721</v>
      </c>
      <c r="BP14" s="98">
        <f>ROUND(BQ14/BQ7*100,2)</f>
        <v>0.11</v>
      </c>
      <c r="BQ14" s="82">
        <f>BF14+BI14+BL14+BO14</f>
        <v>3264543</v>
      </c>
    </row>
    <row r="15" spans="1:69" ht="54.75" customHeight="1" thickBot="1">
      <c r="A15" s="121" t="s">
        <v>47</v>
      </c>
      <c r="B15" s="12">
        <v>220</v>
      </c>
      <c r="C15" s="127">
        <v>226</v>
      </c>
      <c r="D15" s="27" t="s">
        <v>4</v>
      </c>
      <c r="E15" s="36">
        <v>9</v>
      </c>
      <c r="F15" s="134">
        <f>'Респ. МО'!BZ15</f>
        <v>0.24</v>
      </c>
      <c r="G15" s="150">
        <f>'Респ. МО'!CA15</f>
        <v>0.62</v>
      </c>
      <c r="H15" s="69">
        <f>'Респ. МО'!CB15</f>
        <v>300000</v>
      </c>
      <c r="I15" s="134">
        <f>'Респ. МО'!CC15</f>
        <v>0.39</v>
      </c>
      <c r="J15" s="150">
        <f>'Респ. МО'!CD15</f>
        <v>90.02</v>
      </c>
      <c r="K15" s="69">
        <f>'Респ. МО'!CE15</f>
        <v>3301700</v>
      </c>
      <c r="L15" s="134">
        <f>'Респ. МО'!CF15</f>
        <v>1.69</v>
      </c>
      <c r="M15" s="150">
        <f>'Респ. МО'!CG15</f>
        <v>28.04</v>
      </c>
      <c r="N15" s="69">
        <f>'Респ. МО'!CH15</f>
        <v>1500000</v>
      </c>
      <c r="O15" s="98">
        <f>'Респ. МО'!CI15</f>
        <v>0.48</v>
      </c>
      <c r="P15" s="82">
        <f>'Респ. МО'!CJ15</f>
        <v>5101700</v>
      </c>
      <c r="Q15" s="134">
        <f>Город!BP15</f>
        <v>6.46</v>
      </c>
      <c r="R15" s="150">
        <f>Город!BQ15</f>
        <v>16.29</v>
      </c>
      <c r="S15" s="69">
        <f>Город!BR15</f>
        <v>21069846</v>
      </c>
      <c r="T15" s="134">
        <f>Город!BS15</f>
        <v>0.21</v>
      </c>
      <c r="U15" s="150">
        <f>Город!BT15</f>
        <v>53.3</v>
      </c>
      <c r="V15" s="69">
        <f>Город!BU15</f>
        <v>325589</v>
      </c>
      <c r="W15" s="134">
        <f>Город!BV15</f>
        <v>2.16</v>
      </c>
      <c r="X15" s="150">
        <f>Город!BW15</f>
        <v>20.57</v>
      </c>
      <c r="Y15" s="69">
        <f>Город!BX15</f>
        <v>1400000</v>
      </c>
      <c r="Z15" s="134">
        <f>Город!BY15</f>
        <v>0</v>
      </c>
      <c r="AA15" s="150">
        <f>Город!BZ15</f>
        <v>0</v>
      </c>
      <c r="AB15" s="69">
        <f>Город!CA15</f>
        <v>0</v>
      </c>
      <c r="AC15" s="98">
        <f>Город!CB15</f>
        <v>3.64</v>
      </c>
      <c r="AD15" s="82">
        <f>Город!CC15</f>
        <v>22795435</v>
      </c>
      <c r="AE15" s="134">
        <f>Районы!DV15</f>
        <v>0.21</v>
      </c>
      <c r="AF15" s="150">
        <f>Районы!DW15</f>
        <v>0.66</v>
      </c>
      <c r="AG15" s="69">
        <f>Районы!DX15</f>
        <v>1134875</v>
      </c>
      <c r="AH15" s="134">
        <f>Районы!DY15</f>
        <v>0.63</v>
      </c>
      <c r="AI15" s="150">
        <f>Районы!DZ15</f>
        <v>81.09</v>
      </c>
      <c r="AJ15" s="69">
        <f>Районы!EA15</f>
        <v>2196700</v>
      </c>
      <c r="AK15" s="134">
        <f>Районы!EB15</f>
        <v>0.35</v>
      </c>
      <c r="AL15" s="150">
        <f>Районы!EC15</f>
        <v>3.31</v>
      </c>
      <c r="AM15" s="69">
        <f>Районы!ED15</f>
        <v>305000</v>
      </c>
      <c r="AN15" s="134">
        <f>Районы!EE15</f>
        <v>0</v>
      </c>
      <c r="AO15" s="150">
        <f>Районы!EF15</f>
        <v>0</v>
      </c>
      <c r="AP15" s="69">
        <f>Районы!EG15</f>
        <v>0</v>
      </c>
      <c r="AQ15" s="98">
        <f>Районы!EH15</f>
        <v>0.34</v>
      </c>
      <c r="AR15" s="82">
        <f>Районы!EI15</f>
        <v>3636575</v>
      </c>
      <c r="AS15" s="134">
        <f>Прочие!AZ15</f>
        <v>0.98</v>
      </c>
      <c r="AT15" s="150">
        <f>Прочие!BA15</f>
        <v>13.62</v>
      </c>
      <c r="AU15" s="69">
        <f>Прочие!BB15</f>
        <v>978780</v>
      </c>
      <c r="AV15" s="134">
        <f>Прочие!BC15</f>
        <v>0</v>
      </c>
      <c r="AW15" s="150">
        <f>Прочие!BD15</f>
        <v>0</v>
      </c>
      <c r="AX15" s="69">
        <f>Прочие!BE15</f>
        <v>0</v>
      </c>
      <c r="AY15" s="134">
        <f>Прочие!BF15</f>
        <v>0.59</v>
      </c>
      <c r="AZ15" s="150">
        <f>Прочие!BG15</f>
        <v>8.09</v>
      </c>
      <c r="BA15" s="69">
        <f>Прочие!BH15</f>
        <v>55500</v>
      </c>
      <c r="BB15" s="134">
        <f>Прочие!BI15</f>
        <v>0.77</v>
      </c>
      <c r="BC15" s="69">
        <f>Прочие!BJ15</f>
        <v>1034280</v>
      </c>
      <c r="BD15" s="98">
        <f>ROUND(BF15/BF7*100,2)</f>
        <v>2.17</v>
      </c>
      <c r="BE15" s="87">
        <f>ROUND(BF15/BF36,2)</f>
        <v>6.59</v>
      </c>
      <c r="BF15" s="82">
        <f>H15+S15+AG15+AU15</f>
        <v>23483501</v>
      </c>
      <c r="BG15" s="98">
        <f>ROUND(BI15/BI7*100,2)</f>
        <v>0.42</v>
      </c>
      <c r="BH15" s="87">
        <f>ROUND(BI15/BI36,2)</f>
        <v>82.45</v>
      </c>
      <c r="BI15" s="82">
        <f>K15+V15+AJ15+AX15</f>
        <v>5823989</v>
      </c>
      <c r="BJ15" s="98">
        <f>ROUND(BL15/BL7*100,2)</f>
        <v>1.3</v>
      </c>
      <c r="BK15" s="87">
        <f>ROUND(BL15/BL36,2)</f>
        <v>14.77</v>
      </c>
      <c r="BL15" s="82">
        <f>N15+Y15+AM15+BA15</f>
        <v>3260500</v>
      </c>
      <c r="BM15" s="98">
        <f>ROUND(BO15/BO7*100,2)</f>
        <v>0</v>
      </c>
      <c r="BN15" s="87">
        <f>ROUND(BO15/BO36,2)</f>
        <v>0</v>
      </c>
      <c r="BO15" s="82">
        <f>AB15+AP15</f>
        <v>0</v>
      </c>
      <c r="BP15" s="98">
        <f>ROUND(BQ15/BQ7*100,2)</f>
        <v>1.12</v>
      </c>
      <c r="BQ15" s="82">
        <f>BF15+BI15+BL15+BO15</f>
        <v>32567990</v>
      </c>
    </row>
    <row r="16" spans="1:69" s="6" customFormat="1" ht="27" customHeight="1">
      <c r="A16" s="577" t="s">
        <v>18</v>
      </c>
      <c r="B16" s="578"/>
      <c r="C16" s="578"/>
      <c r="D16" s="578"/>
      <c r="E16" s="34">
        <v>10</v>
      </c>
      <c r="F16" s="138">
        <f aca="true" t="shared" si="15" ref="F16:S16">SUM(F17:F18)</f>
        <v>0</v>
      </c>
      <c r="G16" s="88">
        <f t="shared" si="15"/>
        <v>0</v>
      </c>
      <c r="H16" s="71">
        <f t="shared" si="15"/>
        <v>0</v>
      </c>
      <c r="I16" s="138">
        <f t="shared" si="15"/>
        <v>3.2199999999999998</v>
      </c>
      <c r="J16" s="88">
        <f t="shared" si="15"/>
        <v>742.42</v>
      </c>
      <c r="K16" s="71">
        <f t="shared" si="15"/>
        <v>27231062</v>
      </c>
      <c r="L16" s="138">
        <f t="shared" si="15"/>
        <v>0</v>
      </c>
      <c r="M16" s="88">
        <f t="shared" si="15"/>
        <v>0</v>
      </c>
      <c r="N16" s="71">
        <f t="shared" si="15"/>
        <v>0</v>
      </c>
      <c r="O16" s="138">
        <f t="shared" si="15"/>
        <v>2.57</v>
      </c>
      <c r="P16" s="71">
        <f t="shared" si="15"/>
        <v>27231062</v>
      </c>
      <c r="Q16" s="138">
        <f t="shared" si="15"/>
        <v>0</v>
      </c>
      <c r="R16" s="88">
        <f t="shared" si="15"/>
        <v>0</v>
      </c>
      <c r="S16" s="71">
        <f t="shared" si="15"/>
        <v>0</v>
      </c>
      <c r="T16" s="138">
        <f aca="true" t="shared" si="16" ref="T16:AB16">SUM(T17:T18)</f>
        <v>3.06</v>
      </c>
      <c r="U16" s="88">
        <f t="shared" si="16"/>
        <v>786.65</v>
      </c>
      <c r="V16" s="71">
        <f t="shared" si="16"/>
        <v>4805652</v>
      </c>
      <c r="W16" s="138">
        <f t="shared" si="16"/>
        <v>0.03</v>
      </c>
      <c r="X16" s="88">
        <f t="shared" si="16"/>
        <v>0.26</v>
      </c>
      <c r="Y16" s="71">
        <f t="shared" si="16"/>
        <v>18000</v>
      </c>
      <c r="Z16" s="138">
        <f t="shared" si="16"/>
        <v>0</v>
      </c>
      <c r="AA16" s="88">
        <f t="shared" si="16"/>
        <v>0</v>
      </c>
      <c r="AB16" s="71">
        <f t="shared" si="16"/>
        <v>0</v>
      </c>
      <c r="AC16" s="138">
        <f>SUM(AC17:AC18)</f>
        <v>0.77</v>
      </c>
      <c r="AD16" s="71">
        <f>SUM(AD17:AD18)</f>
        <v>4823652</v>
      </c>
      <c r="AE16" s="138">
        <f>SUM(AE17:AE18)</f>
        <v>0</v>
      </c>
      <c r="AF16" s="88">
        <f>SUM(AF17:AF18)</f>
        <v>0</v>
      </c>
      <c r="AG16" s="71">
        <f>SUM(AG17:AG18)</f>
        <v>0</v>
      </c>
      <c r="AH16" s="138">
        <f aca="true" t="shared" si="17" ref="AH16:AP16">SUM(AH17:AH18)</f>
        <v>5.79</v>
      </c>
      <c r="AI16" s="88">
        <f t="shared" si="17"/>
        <v>744.88</v>
      </c>
      <c r="AJ16" s="71">
        <f t="shared" si="17"/>
        <v>20177973</v>
      </c>
      <c r="AK16" s="138">
        <f t="shared" si="17"/>
        <v>0</v>
      </c>
      <c r="AL16" s="88">
        <f t="shared" si="17"/>
        <v>0</v>
      </c>
      <c r="AM16" s="71">
        <f t="shared" si="17"/>
        <v>0</v>
      </c>
      <c r="AN16" s="138">
        <f t="shared" si="17"/>
        <v>0</v>
      </c>
      <c r="AO16" s="88">
        <f t="shared" si="17"/>
        <v>0</v>
      </c>
      <c r="AP16" s="71">
        <f t="shared" si="17"/>
        <v>0</v>
      </c>
      <c r="AQ16" s="138">
        <f>SUM(AQ17:AQ18)</f>
        <v>1.87</v>
      </c>
      <c r="AR16" s="71">
        <f>SUM(AR17:AR18)</f>
        <v>20177973</v>
      </c>
      <c r="AS16" s="138">
        <f aca="true" t="shared" si="18" ref="AS16:BO16">SUM(AS17:AS18)</f>
        <v>0</v>
      </c>
      <c r="AT16" s="88">
        <f t="shared" si="18"/>
        <v>0</v>
      </c>
      <c r="AU16" s="71">
        <f t="shared" si="18"/>
        <v>0</v>
      </c>
      <c r="AV16" s="138">
        <f aca="true" t="shared" si="19" ref="AV16:BA16">SUM(AV17:AV18)</f>
        <v>4.04</v>
      </c>
      <c r="AW16" s="88">
        <f t="shared" si="19"/>
        <v>1317.52</v>
      </c>
      <c r="AX16" s="71">
        <f t="shared" si="19"/>
        <v>1000000</v>
      </c>
      <c r="AY16" s="138">
        <f t="shared" si="19"/>
        <v>0</v>
      </c>
      <c r="AZ16" s="88">
        <f t="shared" si="19"/>
        <v>0</v>
      </c>
      <c r="BA16" s="71">
        <f t="shared" si="19"/>
        <v>0</v>
      </c>
      <c r="BB16" s="138">
        <f>SUM(BB17:BB18)</f>
        <v>0.75</v>
      </c>
      <c r="BC16" s="71">
        <f>SUM(BC17:BC18)</f>
        <v>1000000</v>
      </c>
      <c r="BD16" s="138">
        <f t="shared" si="18"/>
        <v>0</v>
      </c>
      <c r="BE16" s="88">
        <f t="shared" si="18"/>
        <v>0</v>
      </c>
      <c r="BF16" s="71">
        <f t="shared" si="18"/>
        <v>0</v>
      </c>
      <c r="BG16" s="138">
        <f t="shared" si="18"/>
        <v>3.87</v>
      </c>
      <c r="BH16" s="88">
        <f t="shared" si="18"/>
        <v>753.37</v>
      </c>
      <c r="BI16" s="71">
        <f t="shared" si="18"/>
        <v>53214687</v>
      </c>
      <c r="BJ16" s="138">
        <f t="shared" si="18"/>
        <v>0.01</v>
      </c>
      <c r="BK16" s="88">
        <f t="shared" si="18"/>
        <v>0.08</v>
      </c>
      <c r="BL16" s="71">
        <f t="shared" si="18"/>
        <v>18000</v>
      </c>
      <c r="BM16" s="138">
        <f t="shared" si="18"/>
        <v>0</v>
      </c>
      <c r="BN16" s="88">
        <f t="shared" si="18"/>
        <v>0</v>
      </c>
      <c r="BO16" s="71">
        <f t="shared" si="18"/>
        <v>0</v>
      </c>
      <c r="BP16" s="138">
        <f>SUM(BP17:BP18)</f>
        <v>1.83</v>
      </c>
      <c r="BQ16" s="71">
        <f>SUM(BQ17:BQ18)</f>
        <v>53232687</v>
      </c>
    </row>
    <row r="17" spans="1:69" ht="27.75" customHeight="1">
      <c r="A17" s="581" t="s">
        <v>5</v>
      </c>
      <c r="B17" s="13">
        <v>340</v>
      </c>
      <c r="C17" s="14"/>
      <c r="D17" s="28" t="s">
        <v>6</v>
      </c>
      <c r="E17" s="35">
        <v>11</v>
      </c>
      <c r="F17" s="134">
        <f>'Респ. МО'!BZ17</f>
        <v>0</v>
      </c>
      <c r="G17" s="150">
        <f>'Респ. МО'!CA17</f>
        <v>0</v>
      </c>
      <c r="H17" s="69">
        <f>'Респ. МО'!CB17</f>
        <v>0</v>
      </c>
      <c r="I17" s="134">
        <f>'Респ. МО'!CC17</f>
        <v>2.8</v>
      </c>
      <c r="J17" s="150">
        <f>'Респ. МО'!CD17</f>
        <v>644.92</v>
      </c>
      <c r="K17" s="69">
        <f>'Респ. МО'!CE17</f>
        <v>23654862</v>
      </c>
      <c r="L17" s="134">
        <f>'Респ. МО'!CF17</f>
        <v>0</v>
      </c>
      <c r="M17" s="150">
        <f>'Респ. МО'!CG17</f>
        <v>0</v>
      </c>
      <c r="N17" s="69">
        <f>'Респ. МО'!CH17</f>
        <v>0</v>
      </c>
      <c r="O17" s="98">
        <f>'Респ. МО'!CI17</f>
        <v>2.23</v>
      </c>
      <c r="P17" s="82">
        <f>'Респ. МО'!CJ17</f>
        <v>23654862</v>
      </c>
      <c r="Q17" s="134">
        <f>Город!BP17</f>
        <v>0</v>
      </c>
      <c r="R17" s="150">
        <f>Город!BQ17</f>
        <v>0</v>
      </c>
      <c r="S17" s="69">
        <f>Город!BR17</f>
        <v>0</v>
      </c>
      <c r="T17" s="134">
        <f>Город!BS17</f>
        <v>3.06</v>
      </c>
      <c r="U17" s="150">
        <f>Город!BT17</f>
        <v>786.65</v>
      </c>
      <c r="V17" s="69">
        <f>Город!BU17</f>
        <v>4805652</v>
      </c>
      <c r="W17" s="134">
        <f>Город!BV17</f>
        <v>0.03</v>
      </c>
      <c r="X17" s="150">
        <f>Город!BW17</f>
        <v>0.26</v>
      </c>
      <c r="Y17" s="69">
        <f>Город!BX17</f>
        <v>18000</v>
      </c>
      <c r="Z17" s="134">
        <f>Город!BY17</f>
        <v>0</v>
      </c>
      <c r="AA17" s="150">
        <f>Город!BZ17</f>
        <v>0</v>
      </c>
      <c r="AB17" s="69">
        <f>Город!CA17</f>
        <v>0</v>
      </c>
      <c r="AC17" s="98">
        <f>Город!CB17</f>
        <v>0.77</v>
      </c>
      <c r="AD17" s="82">
        <f>Город!CC17</f>
        <v>4823652</v>
      </c>
      <c r="AE17" s="134">
        <f>Районы!DV17</f>
        <v>0</v>
      </c>
      <c r="AF17" s="150">
        <f>Районы!DW17</f>
        <v>0</v>
      </c>
      <c r="AG17" s="69">
        <f>Районы!DX17</f>
        <v>0</v>
      </c>
      <c r="AH17" s="134">
        <f>Районы!DY17</f>
        <v>5.79</v>
      </c>
      <c r="AI17" s="150">
        <f>Районы!DZ17</f>
        <v>744.88</v>
      </c>
      <c r="AJ17" s="69">
        <f>Районы!EA17</f>
        <v>20177973</v>
      </c>
      <c r="AK17" s="134">
        <f>Районы!EB17</f>
        <v>0</v>
      </c>
      <c r="AL17" s="150">
        <f>Районы!EC17</f>
        <v>0</v>
      </c>
      <c r="AM17" s="69">
        <f>Районы!ED17</f>
        <v>0</v>
      </c>
      <c r="AN17" s="134">
        <f>Районы!EE17</f>
        <v>0</v>
      </c>
      <c r="AO17" s="150">
        <f>Районы!EF17</f>
        <v>0</v>
      </c>
      <c r="AP17" s="69">
        <f>Районы!EG17</f>
        <v>0</v>
      </c>
      <c r="AQ17" s="98">
        <f>Районы!EH17</f>
        <v>1.87</v>
      </c>
      <c r="AR17" s="82">
        <f>Районы!EI17</f>
        <v>20177973</v>
      </c>
      <c r="AS17" s="134">
        <f>Прочие!AZ17</f>
        <v>0</v>
      </c>
      <c r="AT17" s="150">
        <f>Прочие!BA17</f>
        <v>0</v>
      </c>
      <c r="AU17" s="69">
        <f>Прочие!BB17</f>
        <v>0</v>
      </c>
      <c r="AV17" s="134">
        <f>Прочие!BC17</f>
        <v>4.04</v>
      </c>
      <c r="AW17" s="150">
        <f>Прочие!BD17</f>
        <v>1317.52</v>
      </c>
      <c r="AX17" s="69">
        <f>Прочие!BE17</f>
        <v>1000000</v>
      </c>
      <c r="AY17" s="134">
        <f>Прочие!BF17</f>
        <v>0</v>
      </c>
      <c r="AZ17" s="150">
        <f>Прочие!BG17</f>
        <v>0</v>
      </c>
      <c r="BA17" s="69">
        <f>Прочие!BH17</f>
        <v>0</v>
      </c>
      <c r="BB17" s="134">
        <f>Прочие!BI17</f>
        <v>0.75</v>
      </c>
      <c r="BC17" s="69">
        <f>Прочие!BJ17</f>
        <v>1000000</v>
      </c>
      <c r="BD17" s="98">
        <f>ROUND(BF17/BF7*100,2)</f>
        <v>0</v>
      </c>
      <c r="BE17" s="87">
        <f>ROUND(BF17/BF36,2)</f>
        <v>0</v>
      </c>
      <c r="BF17" s="82">
        <f aca="true" t="shared" si="20" ref="BF17:BF34">H17+S17+AG17+AU17</f>
        <v>0</v>
      </c>
      <c r="BG17" s="98">
        <f>ROUND(BI17/BI7*100,2)</f>
        <v>3.61</v>
      </c>
      <c r="BH17" s="87">
        <f>ROUND(BI17/BI36,2)</f>
        <v>702.74</v>
      </c>
      <c r="BI17" s="82">
        <f>K17+V17+AJ17+AX17</f>
        <v>49638487</v>
      </c>
      <c r="BJ17" s="98">
        <f>ROUND(BL17/BL7*100,2)</f>
        <v>0.01</v>
      </c>
      <c r="BK17" s="87">
        <f>ROUND(BL17/BL36,2)</f>
        <v>0.08</v>
      </c>
      <c r="BL17" s="82">
        <f>N17+Y17+AM17+BA17</f>
        <v>18000</v>
      </c>
      <c r="BM17" s="98">
        <f>ROUND(BO17/BO7*100,2)</f>
        <v>0</v>
      </c>
      <c r="BN17" s="87">
        <f>ROUND(BO17/BO36,2)</f>
        <v>0</v>
      </c>
      <c r="BO17" s="82">
        <f>AB17+AP17</f>
        <v>0</v>
      </c>
      <c r="BP17" s="98">
        <f>ROUND(BQ17/BQ7*100,2)</f>
        <v>1.71</v>
      </c>
      <c r="BQ17" s="82">
        <f>BF17+BI17+BL17+BO17</f>
        <v>49656487</v>
      </c>
    </row>
    <row r="18" spans="1:69" ht="39.75" customHeight="1" thickBot="1">
      <c r="A18" s="582"/>
      <c r="B18" s="122">
        <v>220</v>
      </c>
      <c r="C18" s="123">
        <v>226</v>
      </c>
      <c r="D18" s="10" t="s">
        <v>7</v>
      </c>
      <c r="E18" s="37">
        <v>12</v>
      </c>
      <c r="F18" s="135">
        <f>'Респ. МО'!BZ18</f>
        <v>0</v>
      </c>
      <c r="G18" s="151">
        <f>'Респ. МО'!CA18</f>
        <v>0</v>
      </c>
      <c r="H18" s="72">
        <f>'Респ. МО'!CB18</f>
        <v>0</v>
      </c>
      <c r="I18" s="135">
        <f>'Респ. МО'!CC18</f>
        <v>0.42</v>
      </c>
      <c r="J18" s="151">
        <f>'Респ. МО'!CD18</f>
        <v>97.5</v>
      </c>
      <c r="K18" s="72">
        <f>'Респ. МО'!CE18</f>
        <v>3576200</v>
      </c>
      <c r="L18" s="135">
        <f>'Респ. МО'!CF18</f>
        <v>0</v>
      </c>
      <c r="M18" s="151">
        <f>'Респ. МО'!CG18</f>
        <v>0</v>
      </c>
      <c r="N18" s="72">
        <f>'Респ. МО'!CH18</f>
        <v>0</v>
      </c>
      <c r="O18" s="103">
        <f>'Респ. МО'!CI18</f>
        <v>0.34</v>
      </c>
      <c r="P18" s="115">
        <f>'Респ. МО'!CJ18</f>
        <v>3576200</v>
      </c>
      <c r="Q18" s="135">
        <f>Город!BP18</f>
        <v>0</v>
      </c>
      <c r="R18" s="151">
        <f>Город!BQ18</f>
        <v>0</v>
      </c>
      <c r="S18" s="72">
        <f>Город!BR18</f>
        <v>0</v>
      </c>
      <c r="T18" s="135">
        <f>Город!BS18</f>
        <v>0</v>
      </c>
      <c r="U18" s="151">
        <f>Город!BT18</f>
        <v>0</v>
      </c>
      <c r="V18" s="72">
        <f>Город!BU18</f>
        <v>0</v>
      </c>
      <c r="W18" s="135">
        <f>Город!BV18</f>
        <v>0</v>
      </c>
      <c r="X18" s="151">
        <f>Город!BW18</f>
        <v>0</v>
      </c>
      <c r="Y18" s="72">
        <f>Город!BX18</f>
        <v>0</v>
      </c>
      <c r="Z18" s="135">
        <f>Город!BY18</f>
        <v>0</v>
      </c>
      <c r="AA18" s="151">
        <f>Город!BZ18</f>
        <v>0</v>
      </c>
      <c r="AB18" s="72">
        <f>Город!CA18</f>
        <v>0</v>
      </c>
      <c r="AC18" s="103">
        <f>Город!CB18</f>
        <v>0</v>
      </c>
      <c r="AD18" s="115">
        <f>Город!CC18</f>
        <v>0</v>
      </c>
      <c r="AE18" s="135">
        <f>Районы!DV18</f>
        <v>0</v>
      </c>
      <c r="AF18" s="151">
        <f>Районы!DW18</f>
        <v>0</v>
      </c>
      <c r="AG18" s="72">
        <f>Районы!DX18</f>
        <v>0</v>
      </c>
      <c r="AH18" s="135">
        <f>Районы!DY18</f>
        <v>0</v>
      </c>
      <c r="AI18" s="151">
        <f>Районы!DZ18</f>
        <v>0</v>
      </c>
      <c r="AJ18" s="72">
        <f>Районы!EA18</f>
        <v>0</v>
      </c>
      <c r="AK18" s="135">
        <f>Районы!EB18</f>
        <v>0</v>
      </c>
      <c r="AL18" s="151">
        <f>Районы!EC18</f>
        <v>0</v>
      </c>
      <c r="AM18" s="72">
        <f>Районы!ED18</f>
        <v>0</v>
      </c>
      <c r="AN18" s="135">
        <f>Районы!EE18</f>
        <v>0</v>
      </c>
      <c r="AO18" s="151">
        <f>Районы!EF18</f>
        <v>0</v>
      </c>
      <c r="AP18" s="72">
        <f>Районы!EG18</f>
        <v>0</v>
      </c>
      <c r="AQ18" s="103">
        <f>Районы!EH18</f>
        <v>0</v>
      </c>
      <c r="AR18" s="115">
        <f>Районы!EI18</f>
        <v>0</v>
      </c>
      <c r="AS18" s="135">
        <f>Прочие!AZ18</f>
        <v>0</v>
      </c>
      <c r="AT18" s="151">
        <f>Прочие!BA18</f>
        <v>0</v>
      </c>
      <c r="AU18" s="72">
        <f>Прочие!BB18</f>
        <v>0</v>
      </c>
      <c r="AV18" s="135">
        <f>Прочие!BC18</f>
        <v>0</v>
      </c>
      <c r="AW18" s="151">
        <f>Прочие!BD18</f>
        <v>0</v>
      </c>
      <c r="AX18" s="72">
        <f>Прочие!BE18</f>
        <v>0</v>
      </c>
      <c r="AY18" s="135">
        <f>Прочие!BF18</f>
        <v>0</v>
      </c>
      <c r="AZ18" s="151">
        <f>Прочие!BG18</f>
        <v>0</v>
      </c>
      <c r="BA18" s="72">
        <f>Прочие!BH18</f>
        <v>0</v>
      </c>
      <c r="BB18" s="135">
        <f>Прочие!BI18</f>
        <v>0</v>
      </c>
      <c r="BC18" s="72">
        <f>Прочие!BJ18</f>
        <v>0</v>
      </c>
      <c r="BD18" s="103">
        <f>ROUND(BF18/BF7*100,2)</f>
        <v>0</v>
      </c>
      <c r="BE18" s="89">
        <f>ROUND(BF18/BF36,2)</f>
        <v>0</v>
      </c>
      <c r="BF18" s="115">
        <f t="shared" si="20"/>
        <v>0</v>
      </c>
      <c r="BG18" s="103">
        <f>ROUND(BI18/BI7*100,2)</f>
        <v>0.26</v>
      </c>
      <c r="BH18" s="89">
        <f>ROUND(BI18/BI36,2)</f>
        <v>50.63</v>
      </c>
      <c r="BI18" s="115">
        <f>K18+V18+AJ18+AX18</f>
        <v>3576200</v>
      </c>
      <c r="BJ18" s="103">
        <f>ROUND(BL18/BL7*100,2)</f>
        <v>0</v>
      </c>
      <c r="BK18" s="89">
        <f>ROUND(BL18/BL36,2)</f>
        <v>0</v>
      </c>
      <c r="BL18" s="115">
        <f>N18+Y18+AM18+BA18</f>
        <v>0</v>
      </c>
      <c r="BM18" s="103">
        <f>ROUND(BO18/BO7*100,2)</f>
        <v>0</v>
      </c>
      <c r="BN18" s="89">
        <f>ROUND(BO18/BO36,2)</f>
        <v>0</v>
      </c>
      <c r="BO18" s="115">
        <f>AB18+AP18</f>
        <v>0</v>
      </c>
      <c r="BP18" s="103">
        <f>ROUND(BQ18/BQ7*100,2)</f>
        <v>0.12</v>
      </c>
      <c r="BQ18" s="115">
        <f>BF18+BI18+BL18+BO18</f>
        <v>3576200</v>
      </c>
    </row>
    <row r="19" spans="1:69" s="8" customFormat="1" ht="36.75" customHeight="1" thickBot="1">
      <c r="A19" s="9" t="s">
        <v>8</v>
      </c>
      <c r="B19" s="15">
        <v>340</v>
      </c>
      <c r="C19" s="16"/>
      <c r="D19" s="29" t="s">
        <v>9</v>
      </c>
      <c r="E19" s="38">
        <v>13</v>
      </c>
      <c r="F19" s="90">
        <f>'Респ. МО'!BZ19</f>
        <v>0.27</v>
      </c>
      <c r="G19" s="91">
        <f>'Респ. МО'!CA19</f>
        <v>0.71</v>
      </c>
      <c r="H19" s="73">
        <f>'Респ. МО'!CB19</f>
        <v>344600</v>
      </c>
      <c r="I19" s="90">
        <f>'Респ. МО'!CC19</f>
        <v>0.11</v>
      </c>
      <c r="J19" s="91">
        <f>'Респ. МО'!CD19</f>
        <v>24.73</v>
      </c>
      <c r="K19" s="73">
        <f>'Респ. МО'!CE19</f>
        <v>907000</v>
      </c>
      <c r="L19" s="90">
        <f>'Респ. МО'!CF19</f>
        <v>0.23</v>
      </c>
      <c r="M19" s="91">
        <f>'Респ. МО'!CG19</f>
        <v>3.83</v>
      </c>
      <c r="N19" s="73">
        <f>'Респ. МО'!CH19</f>
        <v>205000</v>
      </c>
      <c r="O19" s="90">
        <f>'Респ. МО'!CI19</f>
        <v>0.14</v>
      </c>
      <c r="P19" s="73">
        <f>'Респ. МО'!CJ19</f>
        <v>1456600</v>
      </c>
      <c r="Q19" s="90">
        <f>Город!BP19</f>
        <v>0.42</v>
      </c>
      <c r="R19" s="91">
        <f>Город!BQ19</f>
        <v>1.05</v>
      </c>
      <c r="S19" s="73">
        <f>Город!BR19</f>
        <v>1358813</v>
      </c>
      <c r="T19" s="90">
        <f>Город!BS19</f>
        <v>0.04</v>
      </c>
      <c r="U19" s="91">
        <f>Город!BT19</f>
        <v>11.46</v>
      </c>
      <c r="V19" s="73">
        <f>Город!BU19</f>
        <v>70000</v>
      </c>
      <c r="W19" s="90">
        <f>Город!BV19</f>
        <v>0.96</v>
      </c>
      <c r="X19" s="91">
        <f>Город!BW19</f>
        <v>9.13</v>
      </c>
      <c r="Y19" s="73">
        <f>Город!BX19</f>
        <v>621347</v>
      </c>
      <c r="Z19" s="90">
        <f>Город!BY19</f>
        <v>0.51</v>
      </c>
      <c r="AA19" s="91">
        <f>Город!BZ19</f>
        <v>7.52</v>
      </c>
      <c r="AB19" s="73">
        <f>Город!CA19</f>
        <v>400000</v>
      </c>
      <c r="AC19" s="90">
        <f>Город!CB19</f>
        <v>0.39</v>
      </c>
      <c r="AD19" s="73">
        <f>Город!CC19</f>
        <v>2450160</v>
      </c>
      <c r="AE19" s="90">
        <f>Районы!DV19</f>
        <v>0.1</v>
      </c>
      <c r="AF19" s="91">
        <f>Районы!DW19</f>
        <v>0.31</v>
      </c>
      <c r="AG19" s="73">
        <f>Районы!DX19</f>
        <v>524000</v>
      </c>
      <c r="AH19" s="90">
        <f>Районы!DY19</f>
        <v>0.14</v>
      </c>
      <c r="AI19" s="91">
        <f>Районы!DZ19</f>
        <v>18.62</v>
      </c>
      <c r="AJ19" s="73">
        <f>Районы!EA19</f>
        <v>504450</v>
      </c>
      <c r="AK19" s="90">
        <f>Районы!EB19</f>
        <v>0.35</v>
      </c>
      <c r="AL19" s="91">
        <f>Районы!EC19</f>
        <v>3.31</v>
      </c>
      <c r="AM19" s="73">
        <f>Районы!ED19</f>
        <v>305794</v>
      </c>
      <c r="AN19" s="90">
        <f>Районы!EE19</f>
        <v>0.08</v>
      </c>
      <c r="AO19" s="91">
        <f>Районы!EF19</f>
        <v>1.25</v>
      </c>
      <c r="AP19" s="73">
        <f>Районы!EG19</f>
        <v>92921</v>
      </c>
      <c r="AQ19" s="90">
        <f>Районы!EH19</f>
        <v>0.13</v>
      </c>
      <c r="AR19" s="73">
        <f>Районы!EI19</f>
        <v>1427165</v>
      </c>
      <c r="AS19" s="90">
        <f>Прочие!AZ19</f>
        <v>0.06</v>
      </c>
      <c r="AT19" s="91">
        <f>Прочие!BA19</f>
        <v>0.87</v>
      </c>
      <c r="AU19" s="73">
        <f>Прочие!BB19</f>
        <v>62232</v>
      </c>
      <c r="AV19" s="90">
        <f>Прочие!BC19</f>
        <v>0</v>
      </c>
      <c r="AW19" s="91">
        <f>Прочие!BD19</f>
        <v>0</v>
      </c>
      <c r="AX19" s="73">
        <f>Прочие!BE19</f>
        <v>0</v>
      </c>
      <c r="AY19" s="90">
        <f>Прочие!BF19</f>
        <v>0.59</v>
      </c>
      <c r="AZ19" s="91">
        <f>Прочие!BG19</f>
        <v>8.09</v>
      </c>
      <c r="BA19" s="73">
        <f>Прочие!BH19</f>
        <v>55520</v>
      </c>
      <c r="BB19" s="90">
        <f>Прочие!BI19</f>
        <v>0.09</v>
      </c>
      <c r="BC19" s="73">
        <f>Прочие!BJ19</f>
        <v>117752</v>
      </c>
      <c r="BD19" s="90">
        <f>ROUND(BF19/BF7*100,2)</f>
        <v>0.21</v>
      </c>
      <c r="BE19" s="91">
        <f>ROUND(BF19/BF36,2)</f>
        <v>0.64</v>
      </c>
      <c r="BF19" s="73">
        <f t="shared" si="20"/>
        <v>2289645</v>
      </c>
      <c r="BG19" s="90">
        <f>ROUND(BI19/BI7*100,2)</f>
        <v>0.11</v>
      </c>
      <c r="BH19" s="91">
        <f>ROUND(BI19/BI36,2)</f>
        <v>20.97</v>
      </c>
      <c r="BI19" s="73">
        <f>K19+V19+AJ19+AX19</f>
        <v>1481450</v>
      </c>
      <c r="BJ19" s="90">
        <f>ROUND(BL19/BL7*100,2)</f>
        <v>0.47</v>
      </c>
      <c r="BK19" s="91">
        <f>ROUND(BL19/BL36,2)</f>
        <v>5.38</v>
      </c>
      <c r="BL19" s="73">
        <f>N19+Y19+AM19+BA19</f>
        <v>1187661</v>
      </c>
      <c r="BM19" s="90">
        <f>ROUND(BO19/BO7*100,2)</f>
        <v>0.26</v>
      </c>
      <c r="BN19" s="91">
        <f>ROUND(BO19/BO36,2)</f>
        <v>3.86</v>
      </c>
      <c r="BO19" s="73">
        <f>AB19+AP19</f>
        <v>492921</v>
      </c>
      <c r="BP19" s="90">
        <f>ROUND(BQ19/BQ7*100,2)</f>
        <v>0.19</v>
      </c>
      <c r="BQ19" s="73">
        <f>BF19+BI19+BL19+BO19</f>
        <v>5451677</v>
      </c>
    </row>
    <row r="20" spans="1:69" s="6" customFormat="1" ht="30" customHeight="1">
      <c r="A20" s="577" t="s">
        <v>17</v>
      </c>
      <c r="B20" s="578"/>
      <c r="C20" s="578"/>
      <c r="D20" s="578"/>
      <c r="E20" s="34">
        <v>14</v>
      </c>
      <c r="F20" s="92">
        <f aca="true" t="shared" si="21" ref="F20:S20">SUM(F21:F26)</f>
        <v>7.59</v>
      </c>
      <c r="G20" s="93">
        <f t="shared" si="21"/>
        <v>19.869999999999997</v>
      </c>
      <c r="H20" s="71">
        <f t="shared" si="21"/>
        <v>9682186</v>
      </c>
      <c r="I20" s="92">
        <f t="shared" si="21"/>
        <v>6.959999999999999</v>
      </c>
      <c r="J20" s="93">
        <f t="shared" si="21"/>
        <v>1603.53</v>
      </c>
      <c r="K20" s="71">
        <f t="shared" si="21"/>
        <v>58815791</v>
      </c>
      <c r="L20" s="92">
        <f t="shared" si="21"/>
        <v>12.870000000000001</v>
      </c>
      <c r="M20" s="93">
        <f t="shared" si="21"/>
        <v>213.02999999999997</v>
      </c>
      <c r="N20" s="71">
        <f t="shared" si="21"/>
        <v>11395019</v>
      </c>
      <c r="O20" s="92">
        <f t="shared" si="21"/>
        <v>7.549999999999999</v>
      </c>
      <c r="P20" s="71">
        <f t="shared" si="21"/>
        <v>79892996</v>
      </c>
      <c r="Q20" s="92">
        <f t="shared" si="21"/>
        <v>5.43</v>
      </c>
      <c r="R20" s="93">
        <f t="shared" si="21"/>
        <v>13.709999999999999</v>
      </c>
      <c r="S20" s="71">
        <f t="shared" si="21"/>
        <v>17711071</v>
      </c>
      <c r="T20" s="92">
        <f aca="true" t="shared" si="22" ref="T20:AB20">SUM(T21:T26)</f>
        <v>12.46</v>
      </c>
      <c r="U20" s="93">
        <f t="shared" si="22"/>
        <v>3197.31</v>
      </c>
      <c r="V20" s="71">
        <f t="shared" si="22"/>
        <v>19532349</v>
      </c>
      <c r="W20" s="92">
        <f t="shared" si="22"/>
        <v>5.619999999999999</v>
      </c>
      <c r="X20" s="93">
        <f t="shared" si="22"/>
        <v>53.4</v>
      </c>
      <c r="Y20" s="71">
        <f t="shared" si="22"/>
        <v>3635620</v>
      </c>
      <c r="Z20" s="92">
        <f t="shared" si="22"/>
        <v>3.2700000000000005</v>
      </c>
      <c r="AA20" s="93">
        <f t="shared" si="22"/>
        <v>47.99</v>
      </c>
      <c r="AB20" s="71">
        <f t="shared" si="22"/>
        <v>2552751</v>
      </c>
      <c r="AC20" s="92">
        <f>SUM(AC21:AC26)</f>
        <v>6.92</v>
      </c>
      <c r="AD20" s="71">
        <f>SUM(AD21:AD26)</f>
        <v>43431791</v>
      </c>
      <c r="AE20" s="92">
        <f>SUM(AE21:AE26)</f>
        <v>6.71</v>
      </c>
      <c r="AF20" s="93">
        <f>SUM(AF21:AF26)</f>
        <v>20.82</v>
      </c>
      <c r="AG20" s="71">
        <f>SUM(AG21:AG26)</f>
        <v>35588651</v>
      </c>
      <c r="AH20" s="92">
        <f aca="true" t="shared" si="23" ref="AH20:AP20">SUM(AH21:AH26)</f>
        <v>12.11</v>
      </c>
      <c r="AI20" s="93">
        <f t="shared" si="23"/>
        <v>1556.8600000000001</v>
      </c>
      <c r="AJ20" s="71">
        <f t="shared" si="23"/>
        <v>42173589</v>
      </c>
      <c r="AK20" s="92">
        <f t="shared" si="23"/>
        <v>9.23</v>
      </c>
      <c r="AL20" s="93">
        <f t="shared" si="23"/>
        <v>88.30999999999999</v>
      </c>
      <c r="AM20" s="71">
        <f t="shared" si="23"/>
        <v>8148328</v>
      </c>
      <c r="AN20" s="92">
        <f t="shared" si="23"/>
        <v>2.44</v>
      </c>
      <c r="AO20" s="93">
        <f t="shared" si="23"/>
        <v>37.54</v>
      </c>
      <c r="AP20" s="71">
        <f t="shared" si="23"/>
        <v>2793830</v>
      </c>
      <c r="AQ20" s="92">
        <f>SUM(AQ21:AQ26)</f>
        <v>8.2</v>
      </c>
      <c r="AR20" s="71">
        <f>SUM(AR21:AR26)</f>
        <v>88704398</v>
      </c>
      <c r="AS20" s="92">
        <f aca="true" t="shared" si="24" ref="AS20:BO20">SUM(AS21:AS26)</f>
        <v>22.42</v>
      </c>
      <c r="AT20" s="93">
        <f t="shared" si="24"/>
        <v>311.34000000000003</v>
      </c>
      <c r="AU20" s="71">
        <f t="shared" si="24"/>
        <v>22378270</v>
      </c>
      <c r="AV20" s="92">
        <f aca="true" t="shared" si="25" ref="AV20:BA20">SUM(AV21:AV26)</f>
        <v>9.549999999999999</v>
      </c>
      <c r="AW20" s="93">
        <f t="shared" si="25"/>
        <v>3115.9500000000003</v>
      </c>
      <c r="AX20" s="71">
        <f t="shared" si="25"/>
        <v>2365000</v>
      </c>
      <c r="AY20" s="92">
        <f t="shared" si="25"/>
        <v>12.68</v>
      </c>
      <c r="AZ20" s="93">
        <f t="shared" si="25"/>
        <v>172.89</v>
      </c>
      <c r="BA20" s="71">
        <f t="shared" si="25"/>
        <v>1185974</v>
      </c>
      <c r="BB20" s="92">
        <f>SUM(BB21:BB26)</f>
        <v>19.349999999999998</v>
      </c>
      <c r="BC20" s="71">
        <f>SUM(BC21:BC26)</f>
        <v>25929244</v>
      </c>
      <c r="BD20" s="92">
        <f t="shared" si="24"/>
        <v>7.88</v>
      </c>
      <c r="BE20" s="93">
        <f t="shared" si="24"/>
        <v>23.98</v>
      </c>
      <c r="BF20" s="71">
        <f t="shared" si="24"/>
        <v>85360178</v>
      </c>
      <c r="BG20" s="92">
        <f t="shared" si="24"/>
        <v>8.94</v>
      </c>
      <c r="BH20" s="93">
        <f t="shared" si="24"/>
        <v>1739.7000000000003</v>
      </c>
      <c r="BI20" s="71">
        <f t="shared" si="24"/>
        <v>122886729</v>
      </c>
      <c r="BJ20" s="92">
        <f t="shared" si="24"/>
        <v>9.71</v>
      </c>
      <c r="BK20" s="93">
        <f t="shared" si="24"/>
        <v>110.4</v>
      </c>
      <c r="BL20" s="71">
        <f t="shared" si="24"/>
        <v>24364941</v>
      </c>
      <c r="BM20" s="92">
        <f t="shared" si="24"/>
        <v>2.77</v>
      </c>
      <c r="BN20" s="93">
        <f t="shared" si="24"/>
        <v>41.900000000000006</v>
      </c>
      <c r="BO20" s="71">
        <f t="shared" si="24"/>
        <v>5346581</v>
      </c>
      <c r="BP20" s="92">
        <f>SUM(BP21:BP26)</f>
        <v>8.209999999999999</v>
      </c>
      <c r="BQ20" s="71">
        <f>SUM(BQ21:BQ26)</f>
        <v>237958429</v>
      </c>
    </row>
    <row r="21" spans="1:69" ht="22.5" customHeight="1">
      <c r="A21" s="583" t="s">
        <v>10</v>
      </c>
      <c r="B21" s="585">
        <v>220</v>
      </c>
      <c r="C21" s="14">
        <v>221</v>
      </c>
      <c r="D21" s="30" t="s">
        <v>30</v>
      </c>
      <c r="E21" s="35">
        <v>15</v>
      </c>
      <c r="F21" s="134">
        <f>'Респ. МО'!BZ21</f>
        <v>0.23</v>
      </c>
      <c r="G21" s="150">
        <f>'Респ. МО'!CA21</f>
        <v>0.6</v>
      </c>
      <c r="H21" s="69">
        <f>'Респ. МО'!CB21</f>
        <v>291486</v>
      </c>
      <c r="I21" s="134">
        <f>'Респ. МО'!CC21</f>
        <v>0.18</v>
      </c>
      <c r="J21" s="150">
        <f>'Респ. МО'!CD21</f>
        <v>41.85</v>
      </c>
      <c r="K21" s="69">
        <f>'Респ. МО'!CE21</f>
        <v>1535014</v>
      </c>
      <c r="L21" s="134">
        <f>'Респ. МО'!CF21</f>
        <v>0.23</v>
      </c>
      <c r="M21" s="150">
        <f>'Респ. МО'!CG21</f>
        <v>3.78</v>
      </c>
      <c r="N21" s="69">
        <f>'Респ. МО'!CH21</f>
        <v>202400</v>
      </c>
      <c r="O21" s="98">
        <f>'Респ. МО'!CI21</f>
        <v>0.19</v>
      </c>
      <c r="P21" s="82">
        <f>'Респ. МО'!CJ21</f>
        <v>2028900</v>
      </c>
      <c r="Q21" s="134">
        <f>Город!BP21</f>
        <v>0.41</v>
      </c>
      <c r="R21" s="150">
        <f>Город!BQ21</f>
        <v>1.03</v>
      </c>
      <c r="S21" s="69">
        <f>Город!BR21</f>
        <v>1330720</v>
      </c>
      <c r="T21" s="134">
        <f>Город!BS21</f>
        <v>0.17</v>
      </c>
      <c r="U21" s="150">
        <f>Город!BT21</f>
        <v>44.61</v>
      </c>
      <c r="V21" s="69">
        <f>Город!BU21</f>
        <v>272535</v>
      </c>
      <c r="W21" s="134">
        <f>Город!BV21</f>
        <v>0.13</v>
      </c>
      <c r="X21" s="150">
        <f>Город!BW21</f>
        <v>1.22</v>
      </c>
      <c r="Y21" s="69">
        <f>Город!BX21</f>
        <v>83000</v>
      </c>
      <c r="Z21" s="134">
        <f>Город!BY21</f>
        <v>0.37</v>
      </c>
      <c r="AA21" s="150">
        <f>Город!BZ21</f>
        <v>5.41</v>
      </c>
      <c r="AB21" s="69">
        <f>Город!CA21</f>
        <v>288000</v>
      </c>
      <c r="AC21" s="98">
        <f>Город!CB21</f>
        <v>0.31</v>
      </c>
      <c r="AD21" s="82">
        <f>Город!CC21</f>
        <v>1974255</v>
      </c>
      <c r="AE21" s="134">
        <f>Районы!DV21</f>
        <v>0.35</v>
      </c>
      <c r="AF21" s="150">
        <f>Районы!DW21</f>
        <v>1.08</v>
      </c>
      <c r="AG21" s="69">
        <f>Районы!DX21</f>
        <v>1852304</v>
      </c>
      <c r="AH21" s="134">
        <f>Районы!DY21</f>
        <v>0.52</v>
      </c>
      <c r="AI21" s="150">
        <f>Районы!DZ21</f>
        <v>67.09</v>
      </c>
      <c r="AJ21" s="69">
        <f>Районы!EA21</f>
        <v>1817429</v>
      </c>
      <c r="AK21" s="134">
        <f>Районы!EB21</f>
        <v>0.16</v>
      </c>
      <c r="AL21" s="150">
        <f>Районы!EC21</f>
        <v>1.53</v>
      </c>
      <c r="AM21" s="69">
        <f>Районы!ED21</f>
        <v>141190</v>
      </c>
      <c r="AN21" s="134">
        <f>Районы!EE21</f>
        <v>0.33</v>
      </c>
      <c r="AO21" s="150">
        <f>Районы!EF21</f>
        <v>5.05</v>
      </c>
      <c r="AP21" s="69">
        <f>Районы!EG21</f>
        <v>375525</v>
      </c>
      <c r="AQ21" s="98">
        <f>Районы!EH21</f>
        <v>0.39</v>
      </c>
      <c r="AR21" s="82">
        <f>Районы!EI21</f>
        <v>4186448</v>
      </c>
      <c r="AS21" s="134">
        <f>Прочие!AZ21</f>
        <v>0.04</v>
      </c>
      <c r="AT21" s="150">
        <f>Прочие!BA21</f>
        <v>0.59</v>
      </c>
      <c r="AU21" s="69">
        <f>Прочие!BB21</f>
        <v>42863</v>
      </c>
      <c r="AV21" s="134">
        <f>Прочие!BC21</f>
        <v>0.08</v>
      </c>
      <c r="AW21" s="150">
        <f>Прочие!BD21</f>
        <v>26.35</v>
      </c>
      <c r="AX21" s="69">
        <f>Прочие!BE21</f>
        <v>20000</v>
      </c>
      <c r="AY21" s="134">
        <f>Прочие!BF21</f>
        <v>1.3</v>
      </c>
      <c r="AZ21" s="150">
        <f>Прочие!BG21</f>
        <v>17.75</v>
      </c>
      <c r="BA21" s="69">
        <f>Прочие!BH21</f>
        <v>121732</v>
      </c>
      <c r="BB21" s="134">
        <f>Прочие!BI21</f>
        <v>0.14</v>
      </c>
      <c r="BC21" s="69">
        <f>Прочие!BJ21</f>
        <v>184595</v>
      </c>
      <c r="BD21" s="98">
        <f>ROUND(BF21/BF7*100,2)</f>
        <v>0.32</v>
      </c>
      <c r="BE21" s="87">
        <f>ROUND(BF21/BF36,2)</f>
        <v>0.99</v>
      </c>
      <c r="BF21" s="115">
        <f t="shared" si="20"/>
        <v>3517373</v>
      </c>
      <c r="BG21" s="102">
        <f>ROUND(BI21/BI7*100,2)</f>
        <v>0.27</v>
      </c>
      <c r="BH21" s="87">
        <f>ROUND(BI21/BI36,2)</f>
        <v>51.6</v>
      </c>
      <c r="BI21" s="82">
        <f aca="true" t="shared" si="26" ref="BI21:BI28">K21+V21+AJ21+AX21</f>
        <v>3644978</v>
      </c>
      <c r="BJ21" s="98">
        <f>ROUND(BL21/BL7*100,2)</f>
        <v>0.22</v>
      </c>
      <c r="BK21" s="100">
        <f>ROUND(BL21/BL36,2)</f>
        <v>2.48</v>
      </c>
      <c r="BL21" s="82">
        <f aca="true" t="shared" si="27" ref="BL21:BL28">N21+Y21+AM21+BA21</f>
        <v>548322</v>
      </c>
      <c r="BM21" s="98">
        <f>ROUND(BO21/BO7*100,2)</f>
        <v>0.34</v>
      </c>
      <c r="BN21" s="87">
        <f>ROUND(BO21/BO36,2)</f>
        <v>5.2</v>
      </c>
      <c r="BO21" s="82">
        <f aca="true" t="shared" si="28" ref="BO21:BO28">AB21+AP21</f>
        <v>663525</v>
      </c>
      <c r="BP21" s="98">
        <f>ROUND(BQ21/BQ7*100,2)</f>
        <v>0.29</v>
      </c>
      <c r="BQ21" s="82">
        <f aca="true" t="shared" si="29" ref="BQ21:BQ28">BF21+BI21+BL21+BO21</f>
        <v>8374198</v>
      </c>
    </row>
    <row r="22" spans="1:69" ht="21" customHeight="1">
      <c r="A22" s="584"/>
      <c r="B22" s="586"/>
      <c r="C22" s="126">
        <v>222</v>
      </c>
      <c r="D22" s="24" t="s">
        <v>31</v>
      </c>
      <c r="E22" s="35">
        <v>16</v>
      </c>
      <c r="F22" s="134">
        <f>'Респ. МО'!BZ22</f>
        <v>0.04</v>
      </c>
      <c r="G22" s="150">
        <f>'Респ. МО'!CA22</f>
        <v>0.1</v>
      </c>
      <c r="H22" s="69">
        <f>'Респ. МО'!CB22</f>
        <v>50000</v>
      </c>
      <c r="I22" s="134">
        <f>'Респ. МО'!CC22</f>
        <v>0.1</v>
      </c>
      <c r="J22" s="150">
        <f>'Респ. МО'!CD22</f>
        <v>22.26</v>
      </c>
      <c r="K22" s="69">
        <f>'Респ. МО'!CE22</f>
        <v>816600</v>
      </c>
      <c r="L22" s="134">
        <f>'Респ. МО'!CF22</f>
        <v>0.07</v>
      </c>
      <c r="M22" s="150">
        <f>'Респ. МО'!CG22</f>
        <v>1.22</v>
      </c>
      <c r="N22" s="69">
        <f>'Респ. МО'!CH22</f>
        <v>65000</v>
      </c>
      <c r="O22" s="98">
        <f>'Респ. МО'!CI22</f>
        <v>0.09</v>
      </c>
      <c r="P22" s="82">
        <f>'Респ. МО'!CJ22</f>
        <v>931600</v>
      </c>
      <c r="Q22" s="134">
        <f>Город!BP22</f>
        <v>0.03</v>
      </c>
      <c r="R22" s="150">
        <f>Город!BQ22</f>
        <v>0.07</v>
      </c>
      <c r="S22" s="69">
        <f>Город!BR22</f>
        <v>87664</v>
      </c>
      <c r="T22" s="134">
        <f>Город!BS22</f>
        <v>0.07</v>
      </c>
      <c r="U22" s="150">
        <f>Город!BT22</f>
        <v>16.78</v>
      </c>
      <c r="V22" s="69">
        <f>Город!BU22</f>
        <v>102500</v>
      </c>
      <c r="W22" s="134">
        <f>Город!BV22</f>
        <v>0.01</v>
      </c>
      <c r="X22" s="150">
        <f>Город!BW22</f>
        <v>0.07</v>
      </c>
      <c r="Y22" s="69">
        <f>Город!BX22</f>
        <v>5100</v>
      </c>
      <c r="Z22" s="134">
        <f>Город!BY22</f>
        <v>0</v>
      </c>
      <c r="AA22" s="150">
        <f>Город!BZ22</f>
        <v>0</v>
      </c>
      <c r="AB22" s="69">
        <f>Город!CA22</f>
        <v>0</v>
      </c>
      <c r="AC22" s="98">
        <f>Город!CB22</f>
        <v>0.03</v>
      </c>
      <c r="AD22" s="82">
        <f>Город!CC22</f>
        <v>195264</v>
      </c>
      <c r="AE22" s="134">
        <f>Районы!DV22</f>
        <v>0.06</v>
      </c>
      <c r="AF22" s="150">
        <f>Районы!DW22</f>
        <v>0.2</v>
      </c>
      <c r="AG22" s="69">
        <f>Районы!DX22</f>
        <v>336759</v>
      </c>
      <c r="AH22" s="134">
        <f>Районы!DY22</f>
        <v>0.02</v>
      </c>
      <c r="AI22" s="150">
        <f>Районы!DZ22</f>
        <v>2.31</v>
      </c>
      <c r="AJ22" s="69">
        <f>Районы!EA22</f>
        <v>62460</v>
      </c>
      <c r="AK22" s="134">
        <f>Районы!EB22</f>
        <v>0.13</v>
      </c>
      <c r="AL22" s="150">
        <f>Районы!EC22</f>
        <v>1.27</v>
      </c>
      <c r="AM22" s="69">
        <f>Районы!ED22</f>
        <v>116825</v>
      </c>
      <c r="AN22" s="134">
        <f>Районы!EE22</f>
        <v>0.01</v>
      </c>
      <c r="AO22" s="150">
        <f>Районы!EF22</f>
        <v>0.23</v>
      </c>
      <c r="AP22" s="69">
        <f>Районы!EG22</f>
        <v>16902</v>
      </c>
      <c r="AQ22" s="98">
        <f>Районы!EH22</f>
        <v>0.05</v>
      </c>
      <c r="AR22" s="82">
        <f>Районы!EI22</f>
        <v>532946</v>
      </c>
      <c r="AS22" s="134">
        <f>Прочие!AZ22</f>
        <v>0</v>
      </c>
      <c r="AT22" s="150">
        <f>Прочие!BA22</f>
        <v>0.01</v>
      </c>
      <c r="AU22" s="69">
        <f>Прочие!BB22</f>
        <v>750</v>
      </c>
      <c r="AV22" s="134">
        <f>Прочие!BC22</f>
        <v>0.02</v>
      </c>
      <c r="AW22" s="150">
        <f>Прочие!BD22</f>
        <v>6.59</v>
      </c>
      <c r="AX22" s="69">
        <f>Прочие!BE22</f>
        <v>5000</v>
      </c>
      <c r="AY22" s="134">
        <f>Прочие!BF22</f>
        <v>0.05</v>
      </c>
      <c r="AZ22" s="150">
        <f>Прочие!BG22</f>
        <v>0.62</v>
      </c>
      <c r="BA22" s="69">
        <f>Прочие!BH22</f>
        <v>4250</v>
      </c>
      <c r="BB22" s="134">
        <f>Прочие!BI22</f>
        <v>0.01</v>
      </c>
      <c r="BC22" s="69">
        <f>Прочие!BJ22</f>
        <v>10000</v>
      </c>
      <c r="BD22" s="196">
        <f>ROUND(BF22/BF7*100,2)</f>
        <v>0.04</v>
      </c>
      <c r="BE22" s="195">
        <f>ROUND(BF22/BF36,2)+0.01</f>
        <v>0.14</v>
      </c>
      <c r="BF22" s="197">
        <f t="shared" si="20"/>
        <v>475173</v>
      </c>
      <c r="BG22" s="196">
        <f>ROUND(BI22/BI7*100,2)</f>
        <v>0.07</v>
      </c>
      <c r="BH22" s="195">
        <f>ROUND(BI22/BI36,2)</f>
        <v>13.97</v>
      </c>
      <c r="BI22" s="198">
        <f t="shared" si="26"/>
        <v>986560</v>
      </c>
      <c r="BJ22" s="98">
        <f>ROUND(BL22/BL7*100,2)</f>
        <v>0.08</v>
      </c>
      <c r="BK22" s="100">
        <f>ROUND(BL22/BL36,2)</f>
        <v>0.87</v>
      </c>
      <c r="BL22" s="82">
        <f t="shared" si="27"/>
        <v>191175</v>
      </c>
      <c r="BM22" s="98">
        <f>ROUND(BO22/BO7*100,2)</f>
        <v>0.01</v>
      </c>
      <c r="BN22" s="87">
        <f>ROUND(BO22/BO36,2)</f>
        <v>0.13</v>
      </c>
      <c r="BO22" s="82">
        <f t="shared" si="28"/>
        <v>16902</v>
      </c>
      <c r="BP22" s="98">
        <f>ROUND(BQ22/BQ7*100,2)</f>
        <v>0.06</v>
      </c>
      <c r="BQ22" s="82">
        <f t="shared" si="29"/>
        <v>1669810</v>
      </c>
    </row>
    <row r="23" spans="1:69" ht="24" customHeight="1">
      <c r="A23" s="584"/>
      <c r="B23" s="586"/>
      <c r="C23" s="126">
        <v>223</v>
      </c>
      <c r="D23" s="24" t="s">
        <v>32</v>
      </c>
      <c r="E23" s="35">
        <v>17</v>
      </c>
      <c r="F23" s="134">
        <f>'Респ. МО'!BZ23</f>
        <v>5.58</v>
      </c>
      <c r="G23" s="150">
        <f>'Респ. МО'!CA23</f>
        <v>14.6</v>
      </c>
      <c r="H23" s="69">
        <f>'Респ. МО'!CB23</f>
        <v>7112800</v>
      </c>
      <c r="I23" s="134">
        <f>'Респ. МО'!CC23</f>
        <v>3.22</v>
      </c>
      <c r="J23" s="150">
        <f>'Респ. МО'!CD23</f>
        <v>741.28</v>
      </c>
      <c r="K23" s="69">
        <f>'Респ. МО'!CE23</f>
        <v>27189505</v>
      </c>
      <c r="L23" s="134">
        <f>'Респ. МО'!CF23</f>
        <v>7.48</v>
      </c>
      <c r="M23" s="150">
        <f>'Респ. МО'!CG23</f>
        <v>123.82</v>
      </c>
      <c r="N23" s="69">
        <f>'Респ. МО'!CH23</f>
        <v>6623519</v>
      </c>
      <c r="O23" s="98">
        <f>'Респ. МО'!CI23</f>
        <v>3.86</v>
      </c>
      <c r="P23" s="82">
        <f>'Респ. МО'!CJ23</f>
        <v>40925824</v>
      </c>
      <c r="Q23" s="134">
        <f>Город!BP23</f>
        <v>2.15</v>
      </c>
      <c r="R23" s="150">
        <f>Город!BQ23</f>
        <v>5.44</v>
      </c>
      <c r="S23" s="69">
        <f>Город!BR23</f>
        <v>7027696</v>
      </c>
      <c r="T23" s="134">
        <f>Город!BS23</f>
        <v>7.31</v>
      </c>
      <c r="U23" s="150">
        <f>Город!BT23</f>
        <v>1875.32</v>
      </c>
      <c r="V23" s="69">
        <f>Город!BU23</f>
        <v>11456307</v>
      </c>
      <c r="W23" s="134">
        <f>Город!BV23</f>
        <v>1.63</v>
      </c>
      <c r="X23" s="150">
        <f>Город!BW23</f>
        <v>15.5</v>
      </c>
      <c r="Y23" s="69">
        <f>Город!BX23</f>
        <v>1055270</v>
      </c>
      <c r="Z23" s="134">
        <f>Город!BY23</f>
        <v>1.19</v>
      </c>
      <c r="AA23" s="150">
        <f>Город!BZ23</f>
        <v>17.5</v>
      </c>
      <c r="AB23" s="69">
        <f>Город!CA23</f>
        <v>930700</v>
      </c>
      <c r="AC23" s="98">
        <f>Город!CB23</f>
        <v>3.27</v>
      </c>
      <c r="AD23" s="82">
        <f>Город!CC23</f>
        <v>20469973</v>
      </c>
      <c r="AE23" s="134">
        <f>Районы!DV23</f>
        <v>3.64</v>
      </c>
      <c r="AF23" s="150">
        <f>Районы!DW23</f>
        <v>11.29</v>
      </c>
      <c r="AG23" s="69">
        <f>Районы!DX23</f>
        <v>19290737</v>
      </c>
      <c r="AH23" s="134">
        <f>Районы!DY23</f>
        <v>7.27</v>
      </c>
      <c r="AI23" s="150">
        <f>Районы!DZ23</f>
        <v>934.78</v>
      </c>
      <c r="AJ23" s="69">
        <f>Районы!EA23</f>
        <v>25322376</v>
      </c>
      <c r="AK23" s="134">
        <f>Районы!EB23</f>
        <v>5.6499999999999995</v>
      </c>
      <c r="AL23" s="150">
        <f>Районы!EC23</f>
        <v>54</v>
      </c>
      <c r="AM23" s="69">
        <f>Районы!ED23</f>
        <v>4982627</v>
      </c>
      <c r="AN23" s="134">
        <f>Районы!EE23</f>
        <v>0.55</v>
      </c>
      <c r="AO23" s="150">
        <f>Районы!EF23</f>
        <v>8.45</v>
      </c>
      <c r="AP23" s="69">
        <f>Районы!EG23</f>
        <v>629084</v>
      </c>
      <c r="AQ23" s="98">
        <f>Районы!EH23</f>
        <v>4.64</v>
      </c>
      <c r="AR23" s="82">
        <f>Районы!EI23</f>
        <v>50224824</v>
      </c>
      <c r="AS23" s="134">
        <f>Прочие!AZ23</f>
        <v>0.68</v>
      </c>
      <c r="AT23" s="150">
        <f>Прочие!BA23</f>
        <v>9.44</v>
      </c>
      <c r="AU23" s="69">
        <f>Прочие!BB23</f>
        <v>678806</v>
      </c>
      <c r="AV23" s="134">
        <f>Прочие!BC23</f>
        <v>4.85</v>
      </c>
      <c r="AW23" s="150">
        <f>Прочие!BD23</f>
        <v>1581.03</v>
      </c>
      <c r="AX23" s="69">
        <f>Прочие!BE23</f>
        <v>1200000</v>
      </c>
      <c r="AY23" s="134">
        <f>Прочие!BF23</f>
        <v>2.11</v>
      </c>
      <c r="AZ23" s="150">
        <f>Прочие!BG23</f>
        <v>28.83</v>
      </c>
      <c r="BA23" s="69">
        <f>Прочие!BH23</f>
        <v>197772</v>
      </c>
      <c r="BB23" s="134">
        <f>Прочие!BI23</f>
        <v>1.54</v>
      </c>
      <c r="BC23" s="69">
        <f>Прочие!BJ23</f>
        <v>2076578</v>
      </c>
      <c r="BD23" s="196">
        <f>ROUND(BF23/BF7*100,2)</f>
        <v>3.15</v>
      </c>
      <c r="BE23" s="195">
        <f>ROUND(BF23/BF36,2)</f>
        <v>9.58</v>
      </c>
      <c r="BF23" s="197">
        <f t="shared" si="20"/>
        <v>34110039</v>
      </c>
      <c r="BG23" s="196">
        <f>ROUND(BI23/BI7*100,2)</f>
        <v>4.74</v>
      </c>
      <c r="BH23" s="195">
        <f>ROUND(BI23/BI36,2)</f>
        <v>922.59</v>
      </c>
      <c r="BI23" s="198">
        <f t="shared" si="26"/>
        <v>65168188</v>
      </c>
      <c r="BJ23" s="98">
        <f>ROUND(BL23/BL7*100,2)</f>
        <v>5.12</v>
      </c>
      <c r="BK23" s="87">
        <f>ROUND(BL23/BL36,2)</f>
        <v>58.27</v>
      </c>
      <c r="BL23" s="82">
        <f t="shared" si="27"/>
        <v>12859188</v>
      </c>
      <c r="BM23" s="196">
        <f>ROUND(BO23/BO7*100,2)</f>
        <v>0.81</v>
      </c>
      <c r="BN23" s="195">
        <f>ROUND(BO23/BO36,2)+0.01</f>
        <v>12.23</v>
      </c>
      <c r="BO23" s="82">
        <f t="shared" si="28"/>
        <v>1559784</v>
      </c>
      <c r="BP23" s="102">
        <f>ROUND(BQ23/BQ7*100,2)</f>
        <v>3.92</v>
      </c>
      <c r="BQ23" s="82">
        <f t="shared" si="29"/>
        <v>113697199</v>
      </c>
    </row>
    <row r="24" spans="1:69" ht="24" customHeight="1">
      <c r="A24" s="584"/>
      <c r="B24" s="586"/>
      <c r="C24" s="126">
        <v>224</v>
      </c>
      <c r="D24" s="24" t="s">
        <v>33</v>
      </c>
      <c r="E24" s="35">
        <v>18</v>
      </c>
      <c r="F24" s="134">
        <f>'Респ. МО'!BZ24</f>
        <v>0</v>
      </c>
      <c r="G24" s="150">
        <f>'Респ. МО'!CA24</f>
        <v>0</v>
      </c>
      <c r="H24" s="69">
        <f>'Респ. МО'!CB24</f>
        <v>0</v>
      </c>
      <c r="I24" s="134">
        <f>'Респ. МО'!CC24</f>
        <v>0.01</v>
      </c>
      <c r="J24" s="150">
        <f>'Респ. МО'!CD24</f>
        <v>2.19</v>
      </c>
      <c r="K24" s="69">
        <f>'Респ. МО'!CE24</f>
        <v>80100</v>
      </c>
      <c r="L24" s="134">
        <f>'Респ. МО'!CF24</f>
        <v>0</v>
      </c>
      <c r="M24" s="150">
        <f>'Респ. МО'!CG24</f>
        <v>0</v>
      </c>
      <c r="N24" s="69">
        <f>'Респ. МО'!CH24</f>
        <v>0</v>
      </c>
      <c r="O24" s="98">
        <f>'Респ. МО'!CI24</f>
        <v>0.01</v>
      </c>
      <c r="P24" s="82">
        <f>'Респ. МО'!CJ24</f>
        <v>80100</v>
      </c>
      <c r="Q24" s="134">
        <f>Город!BP24</f>
        <v>0.04</v>
      </c>
      <c r="R24" s="150">
        <f>Город!BQ24</f>
        <v>0.1</v>
      </c>
      <c r="S24" s="69">
        <f>Город!BR24</f>
        <v>135100</v>
      </c>
      <c r="T24" s="134">
        <f>Город!BS24</f>
        <v>0</v>
      </c>
      <c r="U24" s="150">
        <f>Город!BT24</f>
        <v>0</v>
      </c>
      <c r="V24" s="69">
        <f>Город!BU24</f>
        <v>0</v>
      </c>
      <c r="W24" s="134">
        <f>Город!BV24</f>
        <v>0</v>
      </c>
      <c r="X24" s="150">
        <f>Город!BW24</f>
        <v>0</v>
      </c>
      <c r="Y24" s="69">
        <f>Город!BX24</f>
        <v>0</v>
      </c>
      <c r="Z24" s="134">
        <f>Город!BY24</f>
        <v>0</v>
      </c>
      <c r="AA24" s="150">
        <f>Город!BZ24</f>
        <v>0</v>
      </c>
      <c r="AB24" s="69">
        <f>Город!CA24</f>
        <v>0</v>
      </c>
      <c r="AC24" s="98">
        <f>Город!CB24</f>
        <v>0.02</v>
      </c>
      <c r="AD24" s="82">
        <f>Город!CC24</f>
        <v>135100</v>
      </c>
      <c r="AE24" s="134">
        <f>Районы!DV24</f>
        <v>0.11</v>
      </c>
      <c r="AF24" s="150">
        <f>Районы!DW24</f>
        <v>0.33999999999999997</v>
      </c>
      <c r="AG24" s="69">
        <f>Районы!DX24</f>
        <v>591000</v>
      </c>
      <c r="AH24" s="134">
        <f>Районы!DY24</f>
        <v>0.01</v>
      </c>
      <c r="AI24" s="150">
        <f>Районы!DZ24</f>
        <v>1.11</v>
      </c>
      <c r="AJ24" s="69">
        <f>Районы!EA24</f>
        <v>30000</v>
      </c>
      <c r="AK24" s="134">
        <f>Районы!EB24</f>
        <v>0</v>
      </c>
      <c r="AL24" s="150">
        <f>Районы!EC24</f>
        <v>0</v>
      </c>
      <c r="AM24" s="69">
        <f>Районы!ED24</f>
        <v>0</v>
      </c>
      <c r="AN24" s="134">
        <f>Районы!EE24</f>
        <v>0</v>
      </c>
      <c r="AO24" s="150">
        <f>Районы!EF24</f>
        <v>0</v>
      </c>
      <c r="AP24" s="69">
        <f>Районы!EG24</f>
        <v>0</v>
      </c>
      <c r="AQ24" s="98">
        <f>Районы!EH24</f>
        <v>0.06</v>
      </c>
      <c r="AR24" s="82">
        <f>Районы!EI24</f>
        <v>621000</v>
      </c>
      <c r="AS24" s="134">
        <f>Прочие!AZ24</f>
        <v>18.82</v>
      </c>
      <c r="AT24" s="150">
        <f>Прочие!BA24</f>
        <v>261.43</v>
      </c>
      <c r="AU24" s="69">
        <f>Прочие!BB24</f>
        <v>18790521</v>
      </c>
      <c r="AV24" s="134">
        <f>Прочие!BC24</f>
        <v>0.16</v>
      </c>
      <c r="AW24" s="150">
        <f>Прочие!BD24</f>
        <v>52.7</v>
      </c>
      <c r="AX24" s="69">
        <f>Прочие!BE24</f>
        <v>40000</v>
      </c>
      <c r="AY24" s="134">
        <f>Прочие!BF24</f>
        <v>3</v>
      </c>
      <c r="AZ24" s="150">
        <f>Прочие!BG24</f>
        <v>40.89</v>
      </c>
      <c r="BA24" s="69">
        <f>Прочие!BH24</f>
        <v>280500</v>
      </c>
      <c r="BB24" s="134">
        <f>Прочие!BI24</f>
        <v>14.27</v>
      </c>
      <c r="BC24" s="69">
        <f>Прочие!BJ24</f>
        <v>19111021</v>
      </c>
      <c r="BD24" s="196">
        <f>ROUND(BF24/BF7*100,2)</f>
        <v>1.8</v>
      </c>
      <c r="BE24" s="195">
        <f>ROUND(BF24/BF36,2)</f>
        <v>5.48</v>
      </c>
      <c r="BF24" s="197">
        <f t="shared" si="20"/>
        <v>19516621</v>
      </c>
      <c r="BG24" s="196">
        <f>ROUND(BI24/BI7*100,2)</f>
        <v>0.01</v>
      </c>
      <c r="BH24" s="195">
        <f>ROUND(BI24/BI36,2)-0.01</f>
        <v>2.1100000000000003</v>
      </c>
      <c r="BI24" s="198">
        <f t="shared" si="26"/>
        <v>150100</v>
      </c>
      <c r="BJ24" s="98">
        <f>ROUND(BL24/BL7*100,2)</f>
        <v>0.11</v>
      </c>
      <c r="BK24" s="87">
        <f>ROUND(BL24/BL36,2)</f>
        <v>1.27</v>
      </c>
      <c r="BL24" s="82">
        <f t="shared" si="27"/>
        <v>280500</v>
      </c>
      <c r="BM24" s="196">
        <f>ROUND(BO24/BO7*100,2)</f>
        <v>0</v>
      </c>
      <c r="BN24" s="195">
        <f>ROUND(BO24/BO36,2)</f>
        <v>0</v>
      </c>
      <c r="BO24" s="82">
        <f t="shared" si="28"/>
        <v>0</v>
      </c>
      <c r="BP24" s="102">
        <f>ROUND(BQ24/BQ7*100,2)</f>
        <v>0.69</v>
      </c>
      <c r="BQ24" s="82">
        <f t="shared" si="29"/>
        <v>19947221</v>
      </c>
    </row>
    <row r="25" spans="1:69" ht="24" customHeight="1">
      <c r="A25" s="584"/>
      <c r="B25" s="586"/>
      <c r="C25" s="126">
        <v>225</v>
      </c>
      <c r="D25" s="24" t="s">
        <v>11</v>
      </c>
      <c r="E25" s="35">
        <v>19</v>
      </c>
      <c r="F25" s="134">
        <f>'Респ. МО'!BZ25</f>
        <v>0.7</v>
      </c>
      <c r="G25" s="150">
        <f>'Респ. МО'!CA25</f>
        <v>1.83</v>
      </c>
      <c r="H25" s="69">
        <f>'Респ. МО'!CB25</f>
        <v>893300</v>
      </c>
      <c r="I25" s="134">
        <f>'Респ. МО'!CC25</f>
        <v>1.6</v>
      </c>
      <c r="J25" s="150">
        <f>'Респ. МО'!CD25</f>
        <v>370.67</v>
      </c>
      <c r="K25" s="69">
        <f>'Респ. МО'!CE25</f>
        <v>13595900</v>
      </c>
      <c r="L25" s="134">
        <f>'Респ. МО'!CF25</f>
        <v>3.04</v>
      </c>
      <c r="M25" s="150">
        <f>'Респ. МО'!CG25</f>
        <v>50.33</v>
      </c>
      <c r="N25" s="69">
        <f>'Респ. МО'!CH25</f>
        <v>2692000</v>
      </c>
      <c r="O25" s="98">
        <f>'Респ. МО'!CI25</f>
        <v>1.6300000000000001</v>
      </c>
      <c r="P25" s="82">
        <f>'Респ. МО'!CJ25</f>
        <v>17181200</v>
      </c>
      <c r="Q25" s="134">
        <f>Город!BP25</f>
        <v>1.54</v>
      </c>
      <c r="R25" s="150">
        <f>Город!BQ25</f>
        <v>3.88</v>
      </c>
      <c r="S25" s="69">
        <f>Город!BR25</f>
        <v>5010230</v>
      </c>
      <c r="T25" s="134">
        <f>Город!BS25</f>
        <v>2.94</v>
      </c>
      <c r="U25" s="150">
        <f>Город!BT25</f>
        <v>753.91</v>
      </c>
      <c r="V25" s="69">
        <f>Город!BU25</f>
        <v>4605614</v>
      </c>
      <c r="W25" s="134">
        <f>Город!BV25</f>
        <v>3</v>
      </c>
      <c r="X25" s="150">
        <f>Город!BW25</f>
        <v>28.54</v>
      </c>
      <c r="Y25" s="69">
        <f>Город!BX25</f>
        <v>1942750</v>
      </c>
      <c r="Z25" s="134">
        <f>Город!BY25</f>
        <v>0.93</v>
      </c>
      <c r="AA25" s="150">
        <f>Город!BZ25</f>
        <v>13.69</v>
      </c>
      <c r="AB25" s="69">
        <f>Город!CA25</f>
        <v>728000</v>
      </c>
      <c r="AC25" s="98">
        <f>Город!CB25</f>
        <v>1.96</v>
      </c>
      <c r="AD25" s="82">
        <f>Город!CC25</f>
        <v>12286594</v>
      </c>
      <c r="AE25" s="134">
        <f>Районы!DV25</f>
        <v>1.47</v>
      </c>
      <c r="AF25" s="150">
        <f>Районы!DW25</f>
        <v>4.56</v>
      </c>
      <c r="AG25" s="69">
        <f>Районы!DX25</f>
        <v>7788127</v>
      </c>
      <c r="AH25" s="134">
        <f>Районы!DY25</f>
        <v>2.31</v>
      </c>
      <c r="AI25" s="150">
        <f>Районы!DZ25</f>
        <v>296.7</v>
      </c>
      <c r="AJ25" s="69">
        <f>Районы!EA25</f>
        <v>8037243</v>
      </c>
      <c r="AK25" s="134">
        <f>Районы!EB25</f>
        <v>0.96</v>
      </c>
      <c r="AL25" s="150">
        <f>Районы!EC25</f>
        <v>9.21</v>
      </c>
      <c r="AM25" s="69">
        <f>Районы!ED25</f>
        <v>849840</v>
      </c>
      <c r="AN25" s="134">
        <f>Районы!EE25</f>
        <v>0.96</v>
      </c>
      <c r="AO25" s="150">
        <f>Районы!EF25</f>
        <v>14.71</v>
      </c>
      <c r="AP25" s="69">
        <f>Районы!EG25</f>
        <v>1094748</v>
      </c>
      <c r="AQ25" s="98">
        <f>Районы!EH25</f>
        <v>1.64</v>
      </c>
      <c r="AR25" s="82">
        <f>Районы!EI25</f>
        <v>17769958</v>
      </c>
      <c r="AS25" s="134">
        <f>Прочие!AZ25</f>
        <v>2.42</v>
      </c>
      <c r="AT25" s="150">
        <f>Прочие!BA25</f>
        <v>33.56</v>
      </c>
      <c r="AU25" s="69">
        <f>Прочие!BB25</f>
        <v>2411956</v>
      </c>
      <c r="AV25" s="134">
        <f>Прочие!BC25</f>
        <v>2.0100000000000002</v>
      </c>
      <c r="AW25" s="150">
        <f>Прочие!BD25</f>
        <v>658.76</v>
      </c>
      <c r="AX25" s="69">
        <f>Прочие!BE25</f>
        <v>500000</v>
      </c>
      <c r="AY25" s="134">
        <f>Прочие!BF25</f>
        <v>0.52</v>
      </c>
      <c r="AZ25" s="150">
        <f>Прочие!BG25</f>
        <v>7.07</v>
      </c>
      <c r="BA25" s="69">
        <f>Прочие!BH25</f>
        <v>48515</v>
      </c>
      <c r="BB25" s="134">
        <f>Прочие!BI25</f>
        <v>2.21</v>
      </c>
      <c r="BC25" s="69">
        <f>Прочие!BJ25</f>
        <v>2960471</v>
      </c>
      <c r="BD25" s="196">
        <f>ROUND(BF25/BF7*100,2)</f>
        <v>1.49</v>
      </c>
      <c r="BE25" s="195">
        <f>ROUND(BF25/BF36,2)</f>
        <v>4.52</v>
      </c>
      <c r="BF25" s="197">
        <f t="shared" si="20"/>
        <v>16103613</v>
      </c>
      <c r="BG25" s="196">
        <f>ROUND(BI25/BI7*100,2)-0.01</f>
        <v>1.94</v>
      </c>
      <c r="BH25" s="195">
        <f>ROUND(BI25/BI36,2)</f>
        <v>378.54</v>
      </c>
      <c r="BI25" s="198">
        <f t="shared" si="26"/>
        <v>26738757</v>
      </c>
      <c r="BJ25" s="98">
        <f>ROUND(BL25/BL7*100,2)</f>
        <v>2.21</v>
      </c>
      <c r="BK25" s="87">
        <f>ROUND(BL25/BL36,2)</f>
        <v>25.07</v>
      </c>
      <c r="BL25" s="82">
        <f t="shared" si="27"/>
        <v>5533105</v>
      </c>
      <c r="BM25" s="196">
        <f>ROUND(BO25/BO7*100,2)-0.01</f>
        <v>0.94</v>
      </c>
      <c r="BN25" s="195">
        <f>ROUND(BO25/BO36,2)</f>
        <v>14.28</v>
      </c>
      <c r="BO25" s="82">
        <f t="shared" si="28"/>
        <v>1822748</v>
      </c>
      <c r="BP25" s="98">
        <f>ROUND(BQ25/BQ7*100,2)</f>
        <v>1.73</v>
      </c>
      <c r="BQ25" s="82">
        <f t="shared" si="29"/>
        <v>50198223</v>
      </c>
    </row>
    <row r="26" spans="1:69" ht="24" customHeight="1" thickBot="1">
      <c r="A26" s="584"/>
      <c r="B26" s="587"/>
      <c r="C26" s="123">
        <v>226</v>
      </c>
      <c r="D26" s="31" t="s">
        <v>34</v>
      </c>
      <c r="E26" s="36">
        <v>20</v>
      </c>
      <c r="F26" s="135">
        <f>'Респ. МО'!BZ26</f>
        <v>1.04</v>
      </c>
      <c r="G26" s="151">
        <f>'Респ. МО'!CA26</f>
        <v>2.74</v>
      </c>
      <c r="H26" s="72">
        <f>'Респ. МО'!CB26</f>
        <v>1334600</v>
      </c>
      <c r="I26" s="135">
        <f>'Респ. МО'!CC26</f>
        <v>1.85</v>
      </c>
      <c r="J26" s="151">
        <f>'Респ. МО'!CD26</f>
        <v>425.28</v>
      </c>
      <c r="K26" s="72">
        <f>'Респ. МО'!CE26</f>
        <v>15598672</v>
      </c>
      <c r="L26" s="135">
        <f>'Респ. МО'!CF26</f>
        <v>2.05</v>
      </c>
      <c r="M26" s="151">
        <f>'Респ. МО'!CG26</f>
        <v>33.88</v>
      </c>
      <c r="N26" s="72">
        <f>'Респ. МО'!CH26</f>
        <v>1812100</v>
      </c>
      <c r="O26" s="103">
        <f>'Респ. МО'!CI26</f>
        <v>1.77</v>
      </c>
      <c r="P26" s="115">
        <f>'Респ. МО'!CJ26</f>
        <v>18745372</v>
      </c>
      <c r="Q26" s="135">
        <f>Город!BP26</f>
        <v>1.26</v>
      </c>
      <c r="R26" s="151">
        <f>Город!BQ26</f>
        <v>3.19</v>
      </c>
      <c r="S26" s="72">
        <f>Город!BR26</f>
        <v>4119661</v>
      </c>
      <c r="T26" s="135">
        <f>Город!BS26</f>
        <v>1.97</v>
      </c>
      <c r="U26" s="151">
        <f>Город!BT26</f>
        <v>506.69</v>
      </c>
      <c r="V26" s="72">
        <f>Город!BU26</f>
        <v>3095393</v>
      </c>
      <c r="W26" s="135">
        <f>Город!BV26</f>
        <v>0.85</v>
      </c>
      <c r="X26" s="151">
        <f>Город!BW26</f>
        <v>8.07</v>
      </c>
      <c r="Y26" s="72">
        <f>Город!BX26</f>
        <v>549500</v>
      </c>
      <c r="Z26" s="135">
        <f>Город!BY26</f>
        <v>0.78</v>
      </c>
      <c r="AA26" s="151">
        <f>Город!BZ26</f>
        <v>11.39</v>
      </c>
      <c r="AB26" s="72">
        <f>Город!CA26</f>
        <v>606051</v>
      </c>
      <c r="AC26" s="103">
        <f>Город!CB26</f>
        <v>1.33</v>
      </c>
      <c r="AD26" s="115">
        <f>Город!CC26</f>
        <v>8370605</v>
      </c>
      <c r="AE26" s="135">
        <f>Районы!DV26</f>
        <v>1.08</v>
      </c>
      <c r="AF26" s="151">
        <f>Районы!DW26</f>
        <v>3.35</v>
      </c>
      <c r="AG26" s="72">
        <f>Районы!DX26</f>
        <v>5729724</v>
      </c>
      <c r="AH26" s="135">
        <f>Районы!DY26</f>
        <v>1.98</v>
      </c>
      <c r="AI26" s="151">
        <f>Районы!DZ26</f>
        <v>254.87</v>
      </c>
      <c r="AJ26" s="72">
        <f>Районы!EA26</f>
        <v>6904081</v>
      </c>
      <c r="AK26" s="135">
        <f>Районы!EB26</f>
        <v>2.33</v>
      </c>
      <c r="AL26" s="151">
        <f>Районы!EC26</f>
        <v>22.3</v>
      </c>
      <c r="AM26" s="72">
        <f>Районы!ED26</f>
        <v>2057846</v>
      </c>
      <c r="AN26" s="135">
        <f>Районы!EE26</f>
        <v>0.59</v>
      </c>
      <c r="AO26" s="151">
        <f>Районы!EF26</f>
        <v>9.1</v>
      </c>
      <c r="AP26" s="72">
        <f>Районы!EG26</f>
        <v>677571</v>
      </c>
      <c r="AQ26" s="103">
        <f>Районы!EH26</f>
        <v>1.42</v>
      </c>
      <c r="AR26" s="115">
        <f>Районы!EI26</f>
        <v>15369222</v>
      </c>
      <c r="AS26" s="135">
        <f>Прочие!AZ26</f>
        <v>0.46</v>
      </c>
      <c r="AT26" s="151">
        <f>Прочие!BA26</f>
        <v>6.31</v>
      </c>
      <c r="AU26" s="72">
        <f>Прочие!BB26</f>
        <v>453374</v>
      </c>
      <c r="AV26" s="135">
        <f>Прочие!BC26</f>
        <v>2.43</v>
      </c>
      <c r="AW26" s="151">
        <f>Прочие!BD26</f>
        <v>790.52</v>
      </c>
      <c r="AX26" s="72">
        <f>Прочие!BE26</f>
        <v>600000</v>
      </c>
      <c r="AY26" s="135">
        <f>Прочие!BF26</f>
        <v>5.7</v>
      </c>
      <c r="AZ26" s="151">
        <f>Прочие!BG26</f>
        <v>77.73</v>
      </c>
      <c r="BA26" s="72">
        <f>Прочие!BH26</f>
        <v>533205</v>
      </c>
      <c r="BB26" s="135">
        <f>Прочие!BI26</f>
        <v>1.18</v>
      </c>
      <c r="BC26" s="72">
        <f>Прочие!BJ26</f>
        <v>1586579</v>
      </c>
      <c r="BD26" s="199">
        <f>ROUND(BF26/BF7*100,2)+0.01</f>
        <v>1.08</v>
      </c>
      <c r="BE26" s="200">
        <f>ROUND(BF26/BF36,2)</f>
        <v>3.27</v>
      </c>
      <c r="BF26" s="197">
        <f t="shared" si="20"/>
        <v>11637359</v>
      </c>
      <c r="BG26" s="199">
        <f>ROUND(BI26/BI7*100,2)</f>
        <v>1.91</v>
      </c>
      <c r="BH26" s="200">
        <f>ROUND(BI26/BI36,2)</f>
        <v>370.89</v>
      </c>
      <c r="BI26" s="197">
        <f t="shared" si="26"/>
        <v>26198146</v>
      </c>
      <c r="BJ26" s="103">
        <f>ROUND(BL26/BL7*100,2)</f>
        <v>1.97</v>
      </c>
      <c r="BK26" s="89">
        <f>ROUND(BL26/BL36,2)</f>
        <v>22.44</v>
      </c>
      <c r="BL26" s="115">
        <f t="shared" si="27"/>
        <v>4952651</v>
      </c>
      <c r="BM26" s="103">
        <f>ROUND(BO26/BO7*100,2)</f>
        <v>0.67</v>
      </c>
      <c r="BN26" s="173">
        <f>ROUND(BO26/BO36,2)</f>
        <v>10.06</v>
      </c>
      <c r="BO26" s="115">
        <f t="shared" si="28"/>
        <v>1283622</v>
      </c>
      <c r="BP26" s="103">
        <f>ROUND(BQ26/BQ7*100,2)</f>
        <v>1.52</v>
      </c>
      <c r="BQ26" s="115">
        <f t="shared" si="29"/>
        <v>44071778</v>
      </c>
    </row>
    <row r="27" spans="1:69" s="8" customFormat="1" ht="27" customHeight="1" thickBot="1">
      <c r="A27" s="4" t="s">
        <v>0</v>
      </c>
      <c r="B27" s="17">
        <v>290</v>
      </c>
      <c r="C27" s="17"/>
      <c r="D27" s="32" t="s">
        <v>0</v>
      </c>
      <c r="E27" s="38">
        <v>21</v>
      </c>
      <c r="F27" s="90">
        <f>'Респ. МО'!BZ27</f>
        <v>0.3</v>
      </c>
      <c r="G27" s="91">
        <f>'Респ. МО'!CA27</f>
        <v>0.78</v>
      </c>
      <c r="H27" s="73">
        <f>'Респ. МО'!CB27</f>
        <v>381869</v>
      </c>
      <c r="I27" s="90">
        <f>'Респ. МО'!CC27</f>
        <v>2.01</v>
      </c>
      <c r="J27" s="91">
        <f>'Респ. МО'!CD27</f>
        <v>463.27</v>
      </c>
      <c r="K27" s="73">
        <f>'Респ. МО'!CE27</f>
        <v>16992131</v>
      </c>
      <c r="L27" s="90">
        <f>'Респ. МО'!CF27</f>
        <v>0.54</v>
      </c>
      <c r="M27" s="91">
        <f>'Респ. МО'!CG27</f>
        <v>8.99</v>
      </c>
      <c r="N27" s="73">
        <f>'Респ. МО'!CH27</f>
        <v>481000</v>
      </c>
      <c r="O27" s="90">
        <f>'Респ. МО'!CI27</f>
        <v>1.68</v>
      </c>
      <c r="P27" s="73">
        <f>'Респ. МО'!CJ27</f>
        <v>17855000</v>
      </c>
      <c r="Q27" s="90">
        <f>Город!BP27</f>
        <v>0.36</v>
      </c>
      <c r="R27" s="91">
        <f>Город!BQ27</f>
        <v>0.91</v>
      </c>
      <c r="S27" s="73">
        <f>Город!BR27</f>
        <v>1178121</v>
      </c>
      <c r="T27" s="90">
        <f>Город!BS27</f>
        <v>1.08</v>
      </c>
      <c r="U27" s="91">
        <f>Город!BT27</f>
        <v>276.97</v>
      </c>
      <c r="V27" s="73">
        <f>Город!BU27</f>
        <v>1692024</v>
      </c>
      <c r="W27" s="90">
        <f>Город!BV27</f>
        <v>0</v>
      </c>
      <c r="X27" s="91">
        <f>Город!BW27</f>
        <v>0</v>
      </c>
      <c r="Y27" s="73">
        <f>Город!BX27</f>
        <v>0</v>
      </c>
      <c r="Z27" s="90">
        <f>Город!BY27</f>
        <v>0.17</v>
      </c>
      <c r="AA27" s="91">
        <f>Город!BZ27</f>
        <v>2.44</v>
      </c>
      <c r="AB27" s="73">
        <f>Город!CA27</f>
        <v>130000</v>
      </c>
      <c r="AC27" s="90">
        <f>Город!CB27</f>
        <v>0.48</v>
      </c>
      <c r="AD27" s="73">
        <f>Город!CC27</f>
        <v>3000145</v>
      </c>
      <c r="AE27" s="90">
        <f>Районы!DV27</f>
        <v>2.5</v>
      </c>
      <c r="AF27" s="91">
        <f>Районы!DW27</f>
        <v>7.76</v>
      </c>
      <c r="AG27" s="73">
        <f>Районы!DX27</f>
        <v>13264138</v>
      </c>
      <c r="AH27" s="90">
        <f>Районы!DY27</f>
        <v>1.7</v>
      </c>
      <c r="AI27" s="91">
        <f>Районы!DZ27</f>
        <v>220.52</v>
      </c>
      <c r="AJ27" s="73">
        <f>Районы!EA27</f>
        <v>5973800</v>
      </c>
      <c r="AK27" s="90">
        <f>Районы!EB27</f>
        <v>0.46</v>
      </c>
      <c r="AL27" s="91">
        <f>Районы!EC27</f>
        <v>4.33</v>
      </c>
      <c r="AM27" s="73">
        <f>Районы!ED27</f>
        <v>400000</v>
      </c>
      <c r="AN27" s="90">
        <f>Районы!EE27</f>
        <v>0.18</v>
      </c>
      <c r="AO27" s="91">
        <f>Районы!EF27</f>
        <v>2.7</v>
      </c>
      <c r="AP27" s="73">
        <f>Районы!EG27</f>
        <v>201000</v>
      </c>
      <c r="AQ27" s="90">
        <f>Районы!EH27</f>
        <v>1.83</v>
      </c>
      <c r="AR27" s="73">
        <f>Районы!EI27</f>
        <v>19838938</v>
      </c>
      <c r="AS27" s="90">
        <f>Прочие!AZ27</f>
        <v>0.03</v>
      </c>
      <c r="AT27" s="91">
        <f>Прочие!BA27</f>
        <v>0.42</v>
      </c>
      <c r="AU27" s="73">
        <f>Прочие!BB27</f>
        <v>30040</v>
      </c>
      <c r="AV27" s="90">
        <f>Прочие!BC27</f>
        <v>0.04</v>
      </c>
      <c r="AW27" s="91">
        <f>Прочие!BD27</f>
        <v>13.18</v>
      </c>
      <c r="AX27" s="73">
        <f>Прочие!BE27</f>
        <v>10000</v>
      </c>
      <c r="AY27" s="90">
        <f>Прочие!BF27</f>
        <v>1.82</v>
      </c>
      <c r="AZ27" s="91">
        <f>Прочие!BG27</f>
        <v>24.78</v>
      </c>
      <c r="BA27" s="73">
        <f>Прочие!BH27</f>
        <v>170000</v>
      </c>
      <c r="BB27" s="90">
        <f>Прочие!BI27</f>
        <v>0.16</v>
      </c>
      <c r="BC27" s="73">
        <f>Прочие!BJ27</f>
        <v>210040</v>
      </c>
      <c r="BD27" s="90">
        <f>ROUND(BF27/BF7*100,2)</f>
        <v>1.37</v>
      </c>
      <c r="BE27" s="91">
        <f>ROUND(BF27/BF36,2)</f>
        <v>4.17</v>
      </c>
      <c r="BF27" s="73">
        <f t="shared" si="20"/>
        <v>14854168</v>
      </c>
      <c r="BG27" s="90">
        <f>ROUND(BI27/BI7*100,2)</f>
        <v>1.79</v>
      </c>
      <c r="BH27" s="91">
        <f>ROUND(BI27/BI36,2)</f>
        <v>349.23</v>
      </c>
      <c r="BI27" s="73">
        <f t="shared" si="26"/>
        <v>24667955</v>
      </c>
      <c r="BJ27" s="90">
        <f>ROUND(BL27/BL7*100,2)</f>
        <v>0.42</v>
      </c>
      <c r="BK27" s="91">
        <f>ROUND(BL27/BL36,2)</f>
        <v>4.76</v>
      </c>
      <c r="BL27" s="73">
        <f t="shared" si="27"/>
        <v>1051000</v>
      </c>
      <c r="BM27" s="90">
        <f>ROUND(BO27/BO7*100,2)</f>
        <v>0.17</v>
      </c>
      <c r="BN27" s="91">
        <f>ROUND(BO27/BO36,2)</f>
        <v>2.59</v>
      </c>
      <c r="BO27" s="73">
        <f t="shared" si="28"/>
        <v>331000</v>
      </c>
      <c r="BP27" s="90">
        <f>ROUND(BQ27/BQ7*100,2)</f>
        <v>1.41</v>
      </c>
      <c r="BQ27" s="73">
        <f t="shared" si="29"/>
        <v>40904123</v>
      </c>
    </row>
    <row r="28" spans="1:69" s="8" customFormat="1" ht="49.5" customHeight="1" thickBot="1">
      <c r="A28" s="44" t="s">
        <v>14</v>
      </c>
      <c r="B28" s="45">
        <v>310</v>
      </c>
      <c r="C28" s="45"/>
      <c r="D28" s="46" t="s">
        <v>40</v>
      </c>
      <c r="E28" s="47">
        <v>22</v>
      </c>
      <c r="F28" s="139">
        <f>'Респ. МО'!BZ28</f>
        <v>1.2</v>
      </c>
      <c r="G28" s="101">
        <f>'Респ. МО'!CA28</f>
        <v>3.13</v>
      </c>
      <c r="H28" s="75">
        <f>'Респ. МО'!CB28</f>
        <v>1526000</v>
      </c>
      <c r="I28" s="139">
        <f>'Респ. МО'!CC28</f>
        <v>0.17</v>
      </c>
      <c r="J28" s="101">
        <f>'Респ. МО'!CD28</f>
        <v>38.17</v>
      </c>
      <c r="K28" s="75">
        <f>'Респ. МО'!CE28</f>
        <v>1400000</v>
      </c>
      <c r="L28" s="139">
        <f>'Респ. МО'!CF28</f>
        <v>1.41</v>
      </c>
      <c r="M28" s="101">
        <f>'Респ. МО'!CG28</f>
        <v>23.27</v>
      </c>
      <c r="N28" s="75">
        <f>'Респ. МО'!CH28</f>
        <v>1244987</v>
      </c>
      <c r="O28" s="139">
        <f>'Респ. МО'!CI28</f>
        <v>0.39</v>
      </c>
      <c r="P28" s="75">
        <f>'Респ. МО'!CJ28</f>
        <v>4170987</v>
      </c>
      <c r="Q28" s="139">
        <f>Город!BP28</f>
        <v>0.69</v>
      </c>
      <c r="R28" s="101">
        <f>Город!BQ28</f>
        <v>1.75</v>
      </c>
      <c r="S28" s="75">
        <f>Город!BR28</f>
        <v>2262832</v>
      </c>
      <c r="T28" s="139">
        <f>Город!BS28</f>
        <v>1.21</v>
      </c>
      <c r="U28" s="101">
        <f>Город!BT28</f>
        <v>311.02</v>
      </c>
      <c r="V28" s="75">
        <f>Город!BU28</f>
        <v>1900000</v>
      </c>
      <c r="W28" s="139">
        <f>Город!BV28</f>
        <v>0.79</v>
      </c>
      <c r="X28" s="101">
        <f>Город!BW28</f>
        <v>7.48</v>
      </c>
      <c r="Y28" s="75">
        <f>Город!BX28</f>
        <v>508860</v>
      </c>
      <c r="Z28" s="139">
        <f>Город!BY28</f>
        <v>0.26</v>
      </c>
      <c r="AA28" s="101">
        <f>Город!BZ28</f>
        <v>3.76</v>
      </c>
      <c r="AB28" s="75">
        <f>Город!CA28</f>
        <v>200000</v>
      </c>
      <c r="AC28" s="139">
        <f>Город!CB28</f>
        <v>0.78</v>
      </c>
      <c r="AD28" s="75">
        <f>Город!CC28</f>
        <v>4871692</v>
      </c>
      <c r="AE28" s="139">
        <f>Районы!DV28</f>
        <v>0.34</v>
      </c>
      <c r="AF28" s="101">
        <f>Районы!DW28</f>
        <v>1.06</v>
      </c>
      <c r="AG28" s="75">
        <f>Районы!DX28</f>
        <v>1810074</v>
      </c>
      <c r="AH28" s="139">
        <f>Районы!DY28</f>
        <v>1.03</v>
      </c>
      <c r="AI28" s="101">
        <f>Районы!DZ28</f>
        <v>132.53</v>
      </c>
      <c r="AJ28" s="75">
        <f>Районы!EA28</f>
        <v>3590000</v>
      </c>
      <c r="AK28" s="139">
        <f>Районы!EB28</f>
        <v>0.82</v>
      </c>
      <c r="AL28" s="101">
        <f>Районы!EC28</f>
        <v>7.86</v>
      </c>
      <c r="AM28" s="75">
        <f>Районы!ED28</f>
        <v>724940</v>
      </c>
      <c r="AN28" s="139">
        <f>Районы!EE28</f>
        <v>0.41</v>
      </c>
      <c r="AO28" s="101">
        <f>Районы!EF28</f>
        <v>6.32</v>
      </c>
      <c r="AP28" s="75">
        <f>Районы!EG28</f>
        <v>470000</v>
      </c>
      <c r="AQ28" s="139">
        <f>Районы!EH28</f>
        <v>0.61</v>
      </c>
      <c r="AR28" s="75">
        <f>Районы!EI28</f>
        <v>6595014</v>
      </c>
      <c r="AS28" s="139">
        <f>Прочие!AZ28</f>
        <v>0</v>
      </c>
      <c r="AT28" s="101">
        <f>Прочие!BA28</f>
        <v>0</v>
      </c>
      <c r="AU28" s="75">
        <f>Прочие!BB28</f>
        <v>0</v>
      </c>
      <c r="AV28" s="139">
        <f>Прочие!BC28</f>
        <v>0</v>
      </c>
      <c r="AW28" s="101">
        <f>Прочие!BD28</f>
        <v>0</v>
      </c>
      <c r="AX28" s="75">
        <f>Прочие!BE28</f>
        <v>0</v>
      </c>
      <c r="AY28" s="139">
        <f>Прочие!BF28</f>
        <v>8.35</v>
      </c>
      <c r="AZ28" s="101">
        <f>Прочие!BG28</f>
        <v>113.85</v>
      </c>
      <c r="BA28" s="75">
        <f>Прочие!BH28</f>
        <v>781000</v>
      </c>
      <c r="BB28" s="139">
        <f>Прочие!BI28</f>
        <v>0.58</v>
      </c>
      <c r="BC28" s="75">
        <f>Прочие!BJ28</f>
        <v>781000</v>
      </c>
      <c r="BD28" s="139">
        <f>ROUND(BF28/BF7*100,2)</f>
        <v>0.52</v>
      </c>
      <c r="BE28" s="101">
        <f>ROUND(BF28/BF36,2)</f>
        <v>1.57</v>
      </c>
      <c r="BF28" s="74">
        <f t="shared" si="20"/>
        <v>5598906</v>
      </c>
      <c r="BG28" s="174">
        <f>ROUND(BI28/BI7*100,2)</f>
        <v>0.5</v>
      </c>
      <c r="BH28" s="175">
        <f>ROUND(BI28/BI36,2)</f>
        <v>97.54</v>
      </c>
      <c r="BI28" s="75">
        <f t="shared" si="26"/>
        <v>6890000</v>
      </c>
      <c r="BJ28" s="139">
        <f>ROUND(BL28/BL7*100,2)</f>
        <v>1.3</v>
      </c>
      <c r="BK28" s="101">
        <f>ROUND(BL28/BL36,2)</f>
        <v>14.77</v>
      </c>
      <c r="BL28" s="75">
        <f t="shared" si="27"/>
        <v>3259787</v>
      </c>
      <c r="BM28" s="139">
        <f>ROUND(BO28/BO7*100,2)</f>
        <v>0.35</v>
      </c>
      <c r="BN28" s="101">
        <f>ROUND(BO28/BO36,2)</f>
        <v>5.25</v>
      </c>
      <c r="BO28" s="75">
        <f t="shared" si="28"/>
        <v>670000</v>
      </c>
      <c r="BP28" s="139">
        <f>ROUND(BQ28/BQ7*100,2)</f>
        <v>0.57</v>
      </c>
      <c r="BQ28" s="75">
        <f t="shared" si="29"/>
        <v>16418693</v>
      </c>
    </row>
    <row r="29" spans="1:69" s="6" customFormat="1" ht="36" customHeight="1" thickBot="1">
      <c r="A29" s="567" t="s">
        <v>36</v>
      </c>
      <c r="B29" s="568"/>
      <c r="C29" s="568"/>
      <c r="D29" s="568"/>
      <c r="E29" s="39">
        <v>23</v>
      </c>
      <c r="F29" s="140">
        <f aca="true" t="shared" si="30" ref="F29:S29">F30+F31</f>
        <v>1.29</v>
      </c>
      <c r="G29" s="94">
        <f t="shared" si="30"/>
        <v>3.37</v>
      </c>
      <c r="H29" s="76">
        <f t="shared" si="30"/>
        <v>1639524</v>
      </c>
      <c r="I29" s="140">
        <f t="shared" si="30"/>
        <v>1.29</v>
      </c>
      <c r="J29" s="94">
        <f t="shared" si="30"/>
        <v>296.6</v>
      </c>
      <c r="K29" s="76">
        <f t="shared" si="30"/>
        <v>10879023</v>
      </c>
      <c r="L29" s="140">
        <f t="shared" si="30"/>
        <v>1.8199999999999998</v>
      </c>
      <c r="M29" s="94">
        <f t="shared" si="30"/>
        <v>30.17</v>
      </c>
      <c r="N29" s="76">
        <f t="shared" si="30"/>
        <v>1613788</v>
      </c>
      <c r="O29" s="140">
        <f t="shared" si="30"/>
        <v>1.3199999999999998</v>
      </c>
      <c r="P29" s="76">
        <f t="shared" si="30"/>
        <v>14132335</v>
      </c>
      <c r="Q29" s="140">
        <f t="shared" si="30"/>
        <v>0.99</v>
      </c>
      <c r="R29" s="94">
        <f t="shared" si="30"/>
        <v>2.476</v>
      </c>
      <c r="S29" s="76">
        <f t="shared" si="30"/>
        <v>3214008</v>
      </c>
      <c r="T29" s="140">
        <f aca="true" t="shared" si="31" ref="T29:AB29">T30+T31</f>
        <v>1.29</v>
      </c>
      <c r="U29" s="94">
        <f t="shared" si="31"/>
        <v>329.61</v>
      </c>
      <c r="V29" s="76">
        <f t="shared" si="31"/>
        <v>2013629</v>
      </c>
      <c r="W29" s="140">
        <f t="shared" si="31"/>
        <v>0.68</v>
      </c>
      <c r="X29" s="94">
        <f t="shared" si="31"/>
        <v>6.51</v>
      </c>
      <c r="Y29" s="76">
        <f t="shared" si="31"/>
        <v>443019</v>
      </c>
      <c r="Z29" s="140">
        <f t="shared" si="31"/>
        <v>0.62</v>
      </c>
      <c r="AA29" s="94">
        <f t="shared" si="31"/>
        <v>9.13</v>
      </c>
      <c r="AB29" s="76">
        <f t="shared" si="31"/>
        <v>485000</v>
      </c>
      <c r="AC29" s="140">
        <f>AC30+AC31</f>
        <v>1.01</v>
      </c>
      <c r="AD29" s="76">
        <f>AD30+AD31</f>
        <v>6155656</v>
      </c>
      <c r="AE29" s="140">
        <f>AE30+AE31</f>
        <v>3.56</v>
      </c>
      <c r="AF29" s="94">
        <f>AF30+AF31</f>
        <v>11.02</v>
      </c>
      <c r="AG29" s="76">
        <f>AG30+AG31</f>
        <v>18844518</v>
      </c>
      <c r="AH29" s="140">
        <f aca="true" t="shared" si="32" ref="AH29:AP29">AH30+AH31</f>
        <v>1.6900000000000002</v>
      </c>
      <c r="AI29" s="94">
        <f t="shared" si="32"/>
        <v>215.27</v>
      </c>
      <c r="AJ29" s="76">
        <f t="shared" si="32"/>
        <v>5831707</v>
      </c>
      <c r="AK29" s="140">
        <f t="shared" si="32"/>
        <v>0.86</v>
      </c>
      <c r="AL29" s="94">
        <f t="shared" si="32"/>
        <v>8.28</v>
      </c>
      <c r="AM29" s="76">
        <f t="shared" si="32"/>
        <v>763499</v>
      </c>
      <c r="AN29" s="140">
        <f t="shared" si="32"/>
        <v>11.81</v>
      </c>
      <c r="AO29" s="94">
        <f t="shared" si="32"/>
        <v>181.14999999999998</v>
      </c>
      <c r="AP29" s="76">
        <f t="shared" si="32"/>
        <v>13483545</v>
      </c>
      <c r="AQ29" s="140">
        <f>AQ30+AQ31</f>
        <v>3.6100000000000003</v>
      </c>
      <c r="AR29" s="76">
        <f>AR30+AR31</f>
        <v>38923269</v>
      </c>
      <c r="AS29" s="140">
        <f aca="true" t="shared" si="33" ref="AS29:BO29">AS30+AS31</f>
        <v>0.34</v>
      </c>
      <c r="AT29" s="94">
        <f t="shared" si="33"/>
        <v>4.75</v>
      </c>
      <c r="AU29" s="76">
        <f t="shared" si="33"/>
        <v>342045</v>
      </c>
      <c r="AV29" s="140">
        <f aca="true" t="shared" si="34" ref="AV29:BA29">AV30+AV31</f>
        <v>3.29</v>
      </c>
      <c r="AW29" s="94">
        <f t="shared" si="34"/>
        <v>1072.0700000000002</v>
      </c>
      <c r="AX29" s="76">
        <f t="shared" si="34"/>
        <v>813700</v>
      </c>
      <c r="AY29" s="140">
        <f t="shared" si="34"/>
        <v>4.21</v>
      </c>
      <c r="AZ29" s="94">
        <f t="shared" si="34"/>
        <v>57.38000000000001</v>
      </c>
      <c r="BA29" s="76">
        <f t="shared" si="34"/>
        <v>393628</v>
      </c>
      <c r="BB29" s="140">
        <f>BB30+BB31</f>
        <v>1.1600000000000001</v>
      </c>
      <c r="BC29" s="76">
        <f>BC30+BC31</f>
        <v>1549373</v>
      </c>
      <c r="BD29" s="140">
        <f t="shared" si="33"/>
        <v>2.21</v>
      </c>
      <c r="BE29" s="94">
        <f t="shared" si="33"/>
        <v>6.75</v>
      </c>
      <c r="BF29" s="76">
        <f t="shared" si="33"/>
        <v>24040096</v>
      </c>
      <c r="BG29" s="140">
        <f t="shared" si="33"/>
        <v>1.43</v>
      </c>
      <c r="BH29" s="94">
        <f t="shared" si="33"/>
        <v>276.6</v>
      </c>
      <c r="BI29" s="76">
        <f t="shared" si="33"/>
        <v>19538059</v>
      </c>
      <c r="BJ29" s="140">
        <f t="shared" si="33"/>
        <v>1.2799999999999998</v>
      </c>
      <c r="BK29" s="94">
        <f t="shared" si="33"/>
        <v>14.570000000000002</v>
      </c>
      <c r="BL29" s="76">
        <f t="shared" si="33"/>
        <v>3213934</v>
      </c>
      <c r="BM29" s="140">
        <f t="shared" si="33"/>
        <v>7.26</v>
      </c>
      <c r="BN29" s="94">
        <f t="shared" si="33"/>
        <v>109.46</v>
      </c>
      <c r="BO29" s="76">
        <f t="shared" si="33"/>
        <v>13968545</v>
      </c>
      <c r="BP29" s="140">
        <f>BP30+BP31</f>
        <v>2.0900000000000003</v>
      </c>
      <c r="BQ29" s="76">
        <f>BQ30+BQ31</f>
        <v>60760634</v>
      </c>
    </row>
    <row r="30" spans="1:69" ht="33.75" customHeight="1">
      <c r="A30" s="120" t="s">
        <v>12</v>
      </c>
      <c r="B30" s="124">
        <v>340</v>
      </c>
      <c r="C30" s="124"/>
      <c r="D30" s="48" t="s">
        <v>12</v>
      </c>
      <c r="E30" s="40">
        <v>24</v>
      </c>
      <c r="F30" s="134">
        <f>'Респ. МО'!BZ30</f>
        <v>0.19</v>
      </c>
      <c r="G30" s="150">
        <f>'Респ. МО'!CA30</f>
        <v>0.51</v>
      </c>
      <c r="H30" s="69">
        <f>'Респ. МО'!CB30</f>
        <v>247200</v>
      </c>
      <c r="I30" s="134">
        <f>'Респ. МО'!CC30</f>
        <v>0.12</v>
      </c>
      <c r="J30" s="150">
        <f>'Респ. МО'!CD30</f>
        <v>27.06</v>
      </c>
      <c r="K30" s="69">
        <f>'Респ. МО'!CE30</f>
        <v>992700</v>
      </c>
      <c r="L30" s="134">
        <f>'Респ. МО'!CF30</f>
        <v>0.19</v>
      </c>
      <c r="M30" s="150">
        <f>'Респ. МО'!CG30</f>
        <v>3.1700000000000004</v>
      </c>
      <c r="N30" s="69">
        <f>'Респ. МО'!CH30</f>
        <v>170000</v>
      </c>
      <c r="O30" s="98">
        <f>'Респ. МО'!CI30</f>
        <v>0.13</v>
      </c>
      <c r="P30" s="82">
        <f>'Респ. МО'!CJ30</f>
        <v>1409900</v>
      </c>
      <c r="Q30" s="133">
        <f>Город!BP30</f>
        <v>0</v>
      </c>
      <c r="R30" s="157">
        <f>Город!BQ30</f>
        <v>0</v>
      </c>
      <c r="S30" s="77">
        <f>Город!BR30</f>
        <v>0</v>
      </c>
      <c r="T30" s="133">
        <f>Город!BS30</f>
        <v>0</v>
      </c>
      <c r="U30" s="157">
        <f>Город!BT30</f>
        <v>0</v>
      </c>
      <c r="V30" s="77">
        <f>Город!BU30</f>
        <v>0</v>
      </c>
      <c r="W30" s="133">
        <f>Город!BV30</f>
        <v>0</v>
      </c>
      <c r="X30" s="157">
        <f>Город!BW30</f>
        <v>0</v>
      </c>
      <c r="Y30" s="77">
        <f>Город!BX30</f>
        <v>0</v>
      </c>
      <c r="Z30" s="133">
        <f>Город!BY30</f>
        <v>0</v>
      </c>
      <c r="AA30" s="157">
        <f>Город!BZ30</f>
        <v>0</v>
      </c>
      <c r="AB30" s="77">
        <f>Город!CA30</f>
        <v>0</v>
      </c>
      <c r="AC30" s="95">
        <f>Город!CB30</f>
        <v>0</v>
      </c>
      <c r="AD30" s="116">
        <f>Город!CC30</f>
        <v>0</v>
      </c>
      <c r="AE30" s="133">
        <f>Районы!DV30</f>
        <v>2.15</v>
      </c>
      <c r="AF30" s="157">
        <f>Районы!DW30</f>
        <v>6.68</v>
      </c>
      <c r="AG30" s="77">
        <f>Районы!DX30</f>
        <v>11415927</v>
      </c>
      <c r="AH30" s="133">
        <f>Районы!DY30</f>
        <v>0.31</v>
      </c>
      <c r="AI30" s="157">
        <f>Районы!DZ30</f>
        <v>39.71</v>
      </c>
      <c r="AJ30" s="77">
        <f>Районы!EA30</f>
        <v>1075770</v>
      </c>
      <c r="AK30" s="133">
        <f>Районы!EB30</f>
        <v>0.03</v>
      </c>
      <c r="AL30" s="157">
        <f>Районы!EC30</f>
        <v>0.28</v>
      </c>
      <c r="AM30" s="77">
        <f>Районы!ED30</f>
        <v>26250</v>
      </c>
      <c r="AN30" s="133">
        <f>Районы!EE30</f>
        <v>10.93</v>
      </c>
      <c r="AO30" s="157">
        <f>Районы!EF30</f>
        <v>167.73</v>
      </c>
      <c r="AP30" s="77">
        <f>Районы!EG30</f>
        <v>12483382</v>
      </c>
      <c r="AQ30" s="95">
        <f>Районы!EH30</f>
        <v>2.31</v>
      </c>
      <c r="AR30" s="116">
        <f>Районы!EI30</f>
        <v>25001329</v>
      </c>
      <c r="AS30" s="134">
        <f>Прочие!AZ30</f>
        <v>0.2</v>
      </c>
      <c r="AT30" s="150">
        <f>Прочие!BA30</f>
        <v>2.81</v>
      </c>
      <c r="AU30" s="69">
        <f>Прочие!BB30</f>
        <v>202500</v>
      </c>
      <c r="AV30" s="134">
        <f>Прочие!BC30</f>
        <v>0.74</v>
      </c>
      <c r="AW30" s="150">
        <f>Прочие!BD30</f>
        <v>242.03</v>
      </c>
      <c r="AX30" s="69">
        <f>Прочие!BE30</f>
        <v>183700</v>
      </c>
      <c r="AY30" s="134">
        <f>Прочие!BF30</f>
        <v>1.36</v>
      </c>
      <c r="AZ30" s="150">
        <f>Прочие!BG30</f>
        <v>18.59</v>
      </c>
      <c r="BA30" s="69">
        <f>Прочие!BH30</f>
        <v>127500</v>
      </c>
      <c r="BB30" s="134">
        <f>Прочие!BI30</f>
        <v>0.38</v>
      </c>
      <c r="BC30" s="69">
        <f>Прочие!BJ30</f>
        <v>513700</v>
      </c>
      <c r="BD30" s="139">
        <f>ROUND(BF30/BF7*100,2)</f>
        <v>1.09</v>
      </c>
      <c r="BE30" s="87">
        <f>ROUND(BF30/BF36,2)</f>
        <v>3.33</v>
      </c>
      <c r="BF30" s="115">
        <f t="shared" si="20"/>
        <v>11865627</v>
      </c>
      <c r="BG30" s="102">
        <f>ROUND(BI30/BI7*100,2)</f>
        <v>0.16</v>
      </c>
      <c r="BH30" s="87">
        <f>ROUND(BI30/BI36,2)</f>
        <v>31.88</v>
      </c>
      <c r="BI30" s="82">
        <f>K30+V30+AJ30+AX30</f>
        <v>2252170</v>
      </c>
      <c r="BJ30" s="98">
        <f>ROUND(BL30/BL7*100,2)</f>
        <v>0.13</v>
      </c>
      <c r="BK30" s="87">
        <f>ROUND(BL30/BL36,2)</f>
        <v>1.47</v>
      </c>
      <c r="BL30" s="82">
        <f>N30+Y30+AM30+BA30</f>
        <v>323750</v>
      </c>
      <c r="BM30" s="98">
        <f>ROUND(BO30/BO7*100,2)</f>
        <v>6.49</v>
      </c>
      <c r="BN30" s="87">
        <f>ROUND(BO30/BO36,2)</f>
        <v>97.82</v>
      </c>
      <c r="BO30" s="82">
        <f>AB30+AP30</f>
        <v>12483382</v>
      </c>
      <c r="BP30" s="95">
        <f>ROUND(BQ30/BQ7*100,2)</f>
        <v>0.93</v>
      </c>
      <c r="BQ30" s="82">
        <f>BF30+BI30+BL30+BO30</f>
        <v>26924929</v>
      </c>
    </row>
    <row r="31" spans="1:69" s="6" customFormat="1" ht="33.75" customHeight="1">
      <c r="A31" s="569" t="s">
        <v>13</v>
      </c>
      <c r="B31" s="571" t="s">
        <v>37</v>
      </c>
      <c r="C31" s="571"/>
      <c r="D31" s="572"/>
      <c r="E31" s="41">
        <v>25</v>
      </c>
      <c r="F31" s="96">
        <f aca="true" t="shared" si="35" ref="F31:S31">SUM(F32:F35)</f>
        <v>1.1</v>
      </c>
      <c r="G31" s="97">
        <f t="shared" si="35"/>
        <v>2.86</v>
      </c>
      <c r="H31" s="79">
        <f t="shared" si="35"/>
        <v>1392324</v>
      </c>
      <c r="I31" s="96">
        <f t="shared" si="35"/>
        <v>1.17</v>
      </c>
      <c r="J31" s="97">
        <f t="shared" si="35"/>
        <v>269.54</v>
      </c>
      <c r="K31" s="79">
        <f t="shared" si="35"/>
        <v>9886323</v>
      </c>
      <c r="L31" s="96">
        <f t="shared" si="35"/>
        <v>1.63</v>
      </c>
      <c r="M31" s="97">
        <f t="shared" si="35"/>
        <v>27</v>
      </c>
      <c r="N31" s="79">
        <f t="shared" si="35"/>
        <v>1443788</v>
      </c>
      <c r="O31" s="96">
        <f t="shared" si="35"/>
        <v>1.19</v>
      </c>
      <c r="P31" s="79">
        <f t="shared" si="35"/>
        <v>12722435</v>
      </c>
      <c r="Q31" s="96">
        <f t="shared" si="35"/>
        <v>0.99</v>
      </c>
      <c r="R31" s="97">
        <f t="shared" si="35"/>
        <v>2.476</v>
      </c>
      <c r="S31" s="141">
        <f t="shared" si="35"/>
        <v>3214008</v>
      </c>
      <c r="T31" s="96">
        <f aca="true" t="shared" si="36" ref="T31:AB31">SUM(T32:T35)</f>
        <v>1.29</v>
      </c>
      <c r="U31" s="97">
        <f t="shared" si="36"/>
        <v>329.61</v>
      </c>
      <c r="V31" s="141">
        <f t="shared" si="36"/>
        <v>2013629</v>
      </c>
      <c r="W31" s="96">
        <f t="shared" si="36"/>
        <v>0.68</v>
      </c>
      <c r="X31" s="97">
        <f t="shared" si="36"/>
        <v>6.51</v>
      </c>
      <c r="Y31" s="141">
        <f t="shared" si="36"/>
        <v>443019</v>
      </c>
      <c r="Z31" s="96">
        <f t="shared" si="36"/>
        <v>0.62</v>
      </c>
      <c r="AA31" s="97">
        <f t="shared" si="36"/>
        <v>9.13</v>
      </c>
      <c r="AB31" s="141">
        <f t="shared" si="36"/>
        <v>485000</v>
      </c>
      <c r="AC31" s="96">
        <f>SUM(AC32:AC35)</f>
        <v>1.01</v>
      </c>
      <c r="AD31" s="141">
        <f>SUM(AD32:AD35)</f>
        <v>6155656</v>
      </c>
      <c r="AE31" s="96">
        <f>SUM(AE32:AE35)</f>
        <v>1.4100000000000001</v>
      </c>
      <c r="AF31" s="78">
        <f>SUM(AF32:AF35)</f>
        <v>4.34</v>
      </c>
      <c r="AG31" s="141">
        <f>SUM(AG32:AG35)</f>
        <v>7428591</v>
      </c>
      <c r="AH31" s="96">
        <f aca="true" t="shared" si="37" ref="AH31:AP31">SUM(AH32:AH35)</f>
        <v>1.3800000000000001</v>
      </c>
      <c r="AI31" s="78">
        <f t="shared" si="37"/>
        <v>175.56</v>
      </c>
      <c r="AJ31" s="141">
        <f t="shared" si="37"/>
        <v>4755937</v>
      </c>
      <c r="AK31" s="96">
        <f t="shared" si="37"/>
        <v>0.83</v>
      </c>
      <c r="AL31" s="78">
        <f t="shared" si="37"/>
        <v>8</v>
      </c>
      <c r="AM31" s="141">
        <f t="shared" si="37"/>
        <v>737249</v>
      </c>
      <c r="AN31" s="96">
        <f t="shared" si="37"/>
        <v>0.88</v>
      </c>
      <c r="AO31" s="78">
        <f t="shared" si="37"/>
        <v>13.419999999999998</v>
      </c>
      <c r="AP31" s="141">
        <f t="shared" si="37"/>
        <v>1000163</v>
      </c>
      <c r="AQ31" s="96">
        <f>SUM(AQ32:AQ35)</f>
        <v>1.3</v>
      </c>
      <c r="AR31" s="141">
        <f>SUM(AR32:AR35)</f>
        <v>13921940</v>
      </c>
      <c r="AS31" s="96">
        <f>SUM(AS32:AS35)</f>
        <v>0.14</v>
      </c>
      <c r="AT31" s="97">
        <f>SUM(AT32:AT35)</f>
        <v>1.94</v>
      </c>
      <c r="AU31" s="141">
        <f>SUM(AU32:AU35)</f>
        <v>139545</v>
      </c>
      <c r="AV31" s="96">
        <f aca="true" t="shared" si="38" ref="AV31:BA31">SUM(AV32:AV35)</f>
        <v>2.55</v>
      </c>
      <c r="AW31" s="97">
        <f t="shared" si="38"/>
        <v>830.0400000000001</v>
      </c>
      <c r="AX31" s="141">
        <f t="shared" si="38"/>
        <v>630000</v>
      </c>
      <c r="AY31" s="96">
        <f t="shared" si="38"/>
        <v>2.85</v>
      </c>
      <c r="AZ31" s="97">
        <f t="shared" si="38"/>
        <v>38.790000000000006</v>
      </c>
      <c r="BA31" s="141">
        <f t="shared" si="38"/>
        <v>266128</v>
      </c>
      <c r="BB31" s="96">
        <f>SUM(BB32:BB35)</f>
        <v>0.78</v>
      </c>
      <c r="BC31" s="141">
        <f>SUM(BC32:BC35)</f>
        <v>1035673</v>
      </c>
      <c r="BD31" s="96">
        <f aca="true" t="shared" si="39" ref="BD31:BO31">SUM(BD32:BD35)</f>
        <v>1.12</v>
      </c>
      <c r="BE31" s="97">
        <f t="shared" si="39"/>
        <v>3.42</v>
      </c>
      <c r="BF31" s="141">
        <f t="shared" si="39"/>
        <v>12174469</v>
      </c>
      <c r="BG31" s="96">
        <f t="shared" si="39"/>
        <v>1.27</v>
      </c>
      <c r="BH31" s="97">
        <f t="shared" si="39"/>
        <v>244.72000000000003</v>
      </c>
      <c r="BI31" s="141">
        <f t="shared" si="39"/>
        <v>17285889</v>
      </c>
      <c r="BJ31" s="96">
        <f t="shared" si="39"/>
        <v>1.15</v>
      </c>
      <c r="BK31" s="97">
        <f t="shared" si="39"/>
        <v>13.100000000000001</v>
      </c>
      <c r="BL31" s="141">
        <f t="shared" si="39"/>
        <v>2890184</v>
      </c>
      <c r="BM31" s="96">
        <f t="shared" si="39"/>
        <v>0.77</v>
      </c>
      <c r="BN31" s="97">
        <f t="shared" si="39"/>
        <v>11.64</v>
      </c>
      <c r="BO31" s="141">
        <f t="shared" si="39"/>
        <v>1485163</v>
      </c>
      <c r="BP31" s="96">
        <f>SUM(BP32:BP35)</f>
        <v>1.1600000000000001</v>
      </c>
      <c r="BQ31" s="141">
        <f>SUM(BQ32:BQ35)</f>
        <v>33835705</v>
      </c>
    </row>
    <row r="32" spans="1:69" ht="21.75" customHeight="1">
      <c r="A32" s="569"/>
      <c r="B32" s="573">
        <v>340</v>
      </c>
      <c r="C32" s="126"/>
      <c r="D32" s="24" t="s">
        <v>15</v>
      </c>
      <c r="E32" s="35">
        <v>26</v>
      </c>
      <c r="F32" s="134">
        <f>'Респ. МО'!BZ32</f>
        <v>0.15</v>
      </c>
      <c r="G32" s="150">
        <f>'Респ. МО'!CA32</f>
        <v>0.39</v>
      </c>
      <c r="H32" s="69">
        <f>'Респ. МО'!CB32</f>
        <v>192000</v>
      </c>
      <c r="I32" s="134">
        <f>'Респ. МО'!CC32</f>
        <v>0.17</v>
      </c>
      <c r="J32" s="150">
        <f>'Респ. МО'!CD32</f>
        <v>38.9</v>
      </c>
      <c r="K32" s="69">
        <f>'Респ. МО'!CE32</f>
        <v>1426700</v>
      </c>
      <c r="L32" s="134">
        <f>'Респ. МО'!CF32</f>
        <v>0.39</v>
      </c>
      <c r="M32" s="150">
        <f>'Респ. МО'!CG32</f>
        <v>6.47</v>
      </c>
      <c r="N32" s="69">
        <f>'Респ. МО'!CH32</f>
        <v>346000</v>
      </c>
      <c r="O32" s="98">
        <f>'Респ. МО'!CI32</f>
        <v>0.19</v>
      </c>
      <c r="P32" s="82">
        <f>'Респ. МО'!CJ32</f>
        <v>1964700</v>
      </c>
      <c r="Q32" s="134">
        <f>Город!BP32</f>
        <v>0.34</v>
      </c>
      <c r="R32" s="150">
        <f>Город!BQ32</f>
        <v>0.86</v>
      </c>
      <c r="S32" s="69">
        <f>Город!BR32</f>
        <v>1115051</v>
      </c>
      <c r="T32" s="134">
        <f>Город!BS32</f>
        <v>0.26</v>
      </c>
      <c r="U32" s="150">
        <f>Город!BT32</f>
        <v>65.48</v>
      </c>
      <c r="V32" s="69">
        <f>Город!BU32</f>
        <v>400000</v>
      </c>
      <c r="W32" s="134">
        <f>Город!BV32</f>
        <v>0.3</v>
      </c>
      <c r="X32" s="150">
        <f>Город!BW32</f>
        <v>2.86</v>
      </c>
      <c r="Y32" s="69">
        <f>Город!BX32</f>
        <v>194819</v>
      </c>
      <c r="Z32" s="134">
        <f>Город!BY32</f>
        <v>0.15</v>
      </c>
      <c r="AA32" s="150">
        <f>Город!BZ32</f>
        <v>2.26</v>
      </c>
      <c r="AB32" s="69">
        <f>Город!CA32</f>
        <v>120000</v>
      </c>
      <c r="AC32" s="98">
        <f>Город!CB32</f>
        <v>0.29</v>
      </c>
      <c r="AD32" s="82">
        <f>Город!CC32</f>
        <v>1829870</v>
      </c>
      <c r="AE32" s="134">
        <f>Районы!DV32</f>
        <v>0.32</v>
      </c>
      <c r="AF32" s="150">
        <f>Районы!DW32</f>
        <v>0.99</v>
      </c>
      <c r="AG32" s="69">
        <f>Районы!DX32</f>
        <v>1684940</v>
      </c>
      <c r="AH32" s="134">
        <f>Районы!DY32</f>
        <v>0.25</v>
      </c>
      <c r="AI32" s="150">
        <f>Районы!DZ32</f>
        <v>32.39</v>
      </c>
      <c r="AJ32" s="69">
        <f>Районы!EA32</f>
        <v>877423</v>
      </c>
      <c r="AK32" s="134">
        <f>Районы!EB32</f>
        <v>0.09</v>
      </c>
      <c r="AL32" s="150">
        <f>Районы!EC32</f>
        <v>0.82</v>
      </c>
      <c r="AM32" s="69">
        <f>Районы!ED32</f>
        <v>75745</v>
      </c>
      <c r="AN32" s="134">
        <f>Районы!EE32</f>
        <v>0.03</v>
      </c>
      <c r="AO32" s="150">
        <f>Районы!EF32</f>
        <v>0.5</v>
      </c>
      <c r="AP32" s="69">
        <f>Районы!EG32</f>
        <v>37332</v>
      </c>
      <c r="AQ32" s="98">
        <f>Районы!EH32</f>
        <v>0.25</v>
      </c>
      <c r="AR32" s="82">
        <f>Районы!EI32</f>
        <v>2675440</v>
      </c>
      <c r="AS32" s="134">
        <f>Прочие!AZ32</f>
        <v>0.02</v>
      </c>
      <c r="AT32" s="150">
        <f>Прочие!BA32</f>
        <v>0.22999999999999998</v>
      </c>
      <c r="AU32" s="69">
        <f>Прочие!BB32</f>
        <v>16950</v>
      </c>
      <c r="AV32" s="134">
        <f>Прочие!BC32</f>
        <v>0.24</v>
      </c>
      <c r="AW32" s="150">
        <f>Прочие!BD32</f>
        <v>79.05</v>
      </c>
      <c r="AX32" s="69">
        <f>Прочие!BE32</f>
        <v>60000</v>
      </c>
      <c r="AY32" s="134">
        <f>Прочие!BF32</f>
        <v>0.46</v>
      </c>
      <c r="AZ32" s="150">
        <f>Прочие!BG32</f>
        <v>6.2</v>
      </c>
      <c r="BA32" s="69">
        <f>Прочие!BH32</f>
        <v>42520</v>
      </c>
      <c r="BB32" s="134">
        <f>Прочие!BI32</f>
        <v>0.09</v>
      </c>
      <c r="BC32" s="201">
        <f>Прочие!BJ32</f>
        <v>119470</v>
      </c>
      <c r="BD32" s="202">
        <f>ROUND(BF32/BF7*100,2)</f>
        <v>0.28</v>
      </c>
      <c r="BE32" s="195">
        <f>ROUND(BF32/BF36,2)</f>
        <v>0.84</v>
      </c>
      <c r="BF32" s="197">
        <f t="shared" si="20"/>
        <v>3008941</v>
      </c>
      <c r="BG32" s="196">
        <f>ROUND(BI32/BI7*100,2)</f>
        <v>0.2</v>
      </c>
      <c r="BH32" s="195">
        <f>ROUND(BI32/BI36,2)</f>
        <v>39.13</v>
      </c>
      <c r="BI32" s="198">
        <f>K32+V32+AJ32+AX32</f>
        <v>2764123</v>
      </c>
      <c r="BJ32" s="196">
        <f>ROUND(BL32/BL7*100,2)-0.01</f>
        <v>0.25</v>
      </c>
      <c r="BK32" s="195">
        <f>ROUND(BL32/BL36,2)</f>
        <v>2.99</v>
      </c>
      <c r="BL32" s="198">
        <f>N32+Y32+AM32+BA32</f>
        <v>659084</v>
      </c>
      <c r="BM32" s="196">
        <f>ROUND(BO32/BO7*100,2)</f>
        <v>0.08</v>
      </c>
      <c r="BN32" s="195">
        <f>ROUND(BO32/BO36,2)</f>
        <v>1.23</v>
      </c>
      <c r="BO32" s="198">
        <f>AB32+AP32</f>
        <v>157332</v>
      </c>
      <c r="BP32" s="98">
        <f>ROUND(BQ32/BQ7*100,2)</f>
        <v>0.23</v>
      </c>
      <c r="BQ32" s="82">
        <f>BF32+BI32+BL32+BO32</f>
        <v>6589480</v>
      </c>
    </row>
    <row r="33" spans="1:69" ht="21" customHeight="1">
      <c r="A33" s="569"/>
      <c r="B33" s="573"/>
      <c r="C33" s="126"/>
      <c r="D33" s="33" t="s">
        <v>28</v>
      </c>
      <c r="E33" s="35">
        <v>27</v>
      </c>
      <c r="F33" s="134">
        <f>'Респ. МО'!BZ33</f>
        <v>0.14</v>
      </c>
      <c r="G33" s="150">
        <f>'Респ. МО'!CA33</f>
        <v>0.37</v>
      </c>
      <c r="H33" s="69">
        <f>'Респ. МО'!CB33</f>
        <v>179200</v>
      </c>
      <c r="I33" s="134">
        <f>'Респ. МО'!CC33</f>
        <v>0.23</v>
      </c>
      <c r="J33" s="150">
        <f>'Респ. МО'!CD33</f>
        <v>53.2</v>
      </c>
      <c r="K33" s="69">
        <f>'Респ. МО'!CE33</f>
        <v>1951148</v>
      </c>
      <c r="L33" s="134">
        <f>'Респ. МО'!CF33</f>
        <v>0.38</v>
      </c>
      <c r="M33" s="150">
        <f>'Респ. МО'!CG33</f>
        <v>6.26</v>
      </c>
      <c r="N33" s="69">
        <f>'Респ. МО'!CH33</f>
        <v>334731</v>
      </c>
      <c r="O33" s="98">
        <f>'Респ. МО'!CI33</f>
        <v>0.24000000000000002</v>
      </c>
      <c r="P33" s="82">
        <f>'Респ. МО'!CJ33</f>
        <v>2465079</v>
      </c>
      <c r="Q33" s="134">
        <f>Город!BP33</f>
        <v>0.1</v>
      </c>
      <c r="R33" s="150">
        <f>Город!BQ33</f>
        <v>0.26</v>
      </c>
      <c r="S33" s="69">
        <f>Город!BR33</f>
        <v>340000</v>
      </c>
      <c r="T33" s="134">
        <f>Город!BS33</f>
        <v>0.14</v>
      </c>
      <c r="U33" s="150">
        <f>Город!BT33</f>
        <v>34.69</v>
      </c>
      <c r="V33" s="69">
        <f>Город!BU33</f>
        <v>211944</v>
      </c>
      <c r="W33" s="134">
        <f>Город!BV33</f>
        <v>0.22</v>
      </c>
      <c r="X33" s="150">
        <f>Город!BW33</f>
        <v>2.06</v>
      </c>
      <c r="Y33" s="69">
        <f>Город!BX33</f>
        <v>139996</v>
      </c>
      <c r="Z33" s="134">
        <f>Город!BY33</f>
        <v>0.1</v>
      </c>
      <c r="AA33" s="150">
        <f>Город!BZ33</f>
        <v>1.41</v>
      </c>
      <c r="AB33" s="69">
        <f>Город!CA33</f>
        <v>75000</v>
      </c>
      <c r="AC33" s="98">
        <f>Город!CB33</f>
        <v>0.12</v>
      </c>
      <c r="AD33" s="82">
        <f>Город!CC33</f>
        <v>766940</v>
      </c>
      <c r="AE33" s="134">
        <f>Районы!DV33</f>
        <v>0.29</v>
      </c>
      <c r="AF33" s="150">
        <f>Районы!DW33</f>
        <v>0.88</v>
      </c>
      <c r="AG33" s="69">
        <f>Районы!DX33</f>
        <v>1518090</v>
      </c>
      <c r="AH33" s="134">
        <f>Районы!DY33</f>
        <v>0.33</v>
      </c>
      <c r="AI33" s="150">
        <f>Районы!DZ33</f>
        <v>42.68</v>
      </c>
      <c r="AJ33" s="69">
        <f>Районы!EA33</f>
        <v>1156155</v>
      </c>
      <c r="AK33" s="134">
        <f>Районы!EB33</f>
        <v>0.1</v>
      </c>
      <c r="AL33" s="150">
        <f>Районы!EC33</f>
        <v>0.94</v>
      </c>
      <c r="AM33" s="69">
        <f>Районы!ED33</f>
        <v>86546</v>
      </c>
      <c r="AN33" s="134">
        <f>Районы!EE33</f>
        <v>0.07</v>
      </c>
      <c r="AO33" s="150">
        <f>Районы!EF33</f>
        <v>1.05</v>
      </c>
      <c r="AP33" s="69">
        <f>Районы!EG33</f>
        <v>79028</v>
      </c>
      <c r="AQ33" s="98">
        <f>Районы!EH33</f>
        <v>0.26</v>
      </c>
      <c r="AR33" s="82">
        <f>Районы!EI33</f>
        <v>2839819</v>
      </c>
      <c r="AS33" s="134">
        <f>Прочие!AZ33</f>
        <v>0.08</v>
      </c>
      <c r="AT33" s="150">
        <f>Прочие!BA33</f>
        <v>1.08</v>
      </c>
      <c r="AU33" s="69">
        <f>Прочие!BB33</f>
        <v>77539</v>
      </c>
      <c r="AV33" s="134">
        <f>Прочие!BC33</f>
        <v>0.61</v>
      </c>
      <c r="AW33" s="150">
        <f>Прочие!BD33</f>
        <v>197.63</v>
      </c>
      <c r="AX33" s="69">
        <f>Прочие!BE33</f>
        <v>150000</v>
      </c>
      <c r="AY33" s="134">
        <f>Прочие!BF33</f>
        <v>0.65</v>
      </c>
      <c r="AZ33" s="150">
        <f>Прочие!BG33</f>
        <v>8.83</v>
      </c>
      <c r="BA33" s="69">
        <f>Прочие!BH33</f>
        <v>60600</v>
      </c>
      <c r="BB33" s="134">
        <f>Прочие!BI33</f>
        <v>0.22</v>
      </c>
      <c r="BC33" s="201">
        <f>Прочие!BJ33</f>
        <v>288139</v>
      </c>
      <c r="BD33" s="203">
        <f>ROUND(BF33/BF7*100,2)+0.01</f>
        <v>0.21000000000000002</v>
      </c>
      <c r="BE33" s="195">
        <f>ROUND(BF33/BF36,2)</f>
        <v>0.59</v>
      </c>
      <c r="BF33" s="197">
        <f t="shared" si="20"/>
        <v>2114829</v>
      </c>
      <c r="BG33" s="196">
        <f>ROUND(BI33/BI7*100,2)</f>
        <v>0.25</v>
      </c>
      <c r="BH33" s="195">
        <f>ROUND(BI33/BI36,2)</f>
        <v>49.11</v>
      </c>
      <c r="BI33" s="198">
        <f>K33+V33+AJ33+AX33</f>
        <v>3469247</v>
      </c>
      <c r="BJ33" s="196">
        <f>ROUND(BL33/BL7*100,2)</f>
        <v>0.25</v>
      </c>
      <c r="BK33" s="195">
        <f>ROUND(BL33/BL36,2)</f>
        <v>2.82</v>
      </c>
      <c r="BL33" s="198">
        <f>N33+Y33+AM33+BA33</f>
        <v>621873</v>
      </c>
      <c r="BM33" s="196">
        <f>ROUND(BO33/BO7*100,2)</f>
        <v>0.08</v>
      </c>
      <c r="BN33" s="195">
        <f>ROUND(BO33/BO36,2)</f>
        <v>1.21</v>
      </c>
      <c r="BO33" s="198">
        <f>AB33+AP33</f>
        <v>154028</v>
      </c>
      <c r="BP33" s="102">
        <f>ROUND(BQ33/BQ7*100,2)</f>
        <v>0.22</v>
      </c>
      <c r="BQ33" s="82">
        <f>BF33+BI33+BL33+BO33</f>
        <v>6359977</v>
      </c>
    </row>
    <row r="34" spans="1:69" ht="31.5" customHeight="1">
      <c r="A34" s="569"/>
      <c r="B34" s="573"/>
      <c r="C34" s="126"/>
      <c r="D34" s="24" t="s">
        <v>29</v>
      </c>
      <c r="E34" s="35">
        <v>28</v>
      </c>
      <c r="F34" s="134">
        <f>'Респ. МО'!BZ34</f>
        <v>0.05</v>
      </c>
      <c r="G34" s="150">
        <f>'Респ. МО'!CA34</f>
        <v>0.14</v>
      </c>
      <c r="H34" s="69">
        <f>'Респ. МО'!CB34</f>
        <v>67360</v>
      </c>
      <c r="I34" s="134">
        <f>'Респ. МО'!CC34</f>
        <v>0.11</v>
      </c>
      <c r="J34" s="150">
        <f>'Респ. МО'!CD34</f>
        <v>25.89</v>
      </c>
      <c r="K34" s="69">
        <f>'Респ. МО'!CE34</f>
        <v>949625</v>
      </c>
      <c r="L34" s="134">
        <f>'Респ. МО'!CF34</f>
        <v>0.2</v>
      </c>
      <c r="M34" s="150">
        <f>'Респ. МО'!CG34</f>
        <v>3.29</v>
      </c>
      <c r="N34" s="69">
        <f>'Респ. МО'!CH34</f>
        <v>175900</v>
      </c>
      <c r="O34" s="98">
        <f>'Респ. МО'!CI34</f>
        <v>0.11</v>
      </c>
      <c r="P34" s="82">
        <f>'Респ. МО'!CJ34</f>
        <v>1192885</v>
      </c>
      <c r="Q34" s="134">
        <f>Город!BP34</f>
        <v>0.07</v>
      </c>
      <c r="R34" s="150">
        <f>Город!BQ34</f>
        <v>0.18</v>
      </c>
      <c r="S34" s="69">
        <f>Город!BR34</f>
        <v>238360</v>
      </c>
      <c r="T34" s="134">
        <f>Город!BS34</f>
        <v>0.13</v>
      </c>
      <c r="U34" s="150">
        <f>Город!BT34</f>
        <v>32.74</v>
      </c>
      <c r="V34" s="69">
        <f>Город!BU34</f>
        <v>200000</v>
      </c>
      <c r="W34" s="134">
        <f>Город!BV34</f>
        <v>0</v>
      </c>
      <c r="X34" s="150">
        <f>Город!BW34</f>
        <v>0</v>
      </c>
      <c r="Y34" s="69">
        <f>Город!BX34</f>
        <v>0</v>
      </c>
      <c r="Z34" s="134">
        <f>Город!BY34</f>
        <v>0.2</v>
      </c>
      <c r="AA34" s="150">
        <f>Город!BZ34</f>
        <v>2.9</v>
      </c>
      <c r="AB34" s="69">
        <f>Город!CA34</f>
        <v>154000</v>
      </c>
      <c r="AC34" s="98">
        <f>Город!CB34</f>
        <v>0.09</v>
      </c>
      <c r="AD34" s="82">
        <f>Город!CC34</f>
        <v>592360</v>
      </c>
      <c r="AE34" s="134">
        <f>Районы!DV34</f>
        <v>0.15</v>
      </c>
      <c r="AF34" s="150">
        <f>Районы!DW34</f>
        <v>0.47</v>
      </c>
      <c r="AG34" s="69">
        <f>Районы!DX34</f>
        <v>799375</v>
      </c>
      <c r="AH34" s="134">
        <f>Районы!DY34</f>
        <v>0.16</v>
      </c>
      <c r="AI34" s="150">
        <f>Районы!DZ34</f>
        <v>20.5</v>
      </c>
      <c r="AJ34" s="69">
        <f>Районы!EA34</f>
        <v>555415</v>
      </c>
      <c r="AK34" s="134">
        <f>Районы!EB34</f>
        <v>0.17</v>
      </c>
      <c r="AL34" s="150">
        <f>Районы!EC34</f>
        <v>1.63</v>
      </c>
      <c r="AM34" s="69">
        <f>Районы!ED34</f>
        <v>150000</v>
      </c>
      <c r="AN34" s="134">
        <f>Районы!EE34</f>
        <v>0.15</v>
      </c>
      <c r="AO34" s="150">
        <f>Районы!EF34</f>
        <v>2.25</v>
      </c>
      <c r="AP34" s="69">
        <f>Районы!EG34</f>
        <v>168054</v>
      </c>
      <c r="AQ34" s="98">
        <f>Районы!EH34</f>
        <v>0.15</v>
      </c>
      <c r="AR34" s="82">
        <f>Районы!EI34</f>
        <v>1672844</v>
      </c>
      <c r="AS34" s="134">
        <f>Прочие!AZ34</f>
        <v>0</v>
      </c>
      <c r="AT34" s="150">
        <f>Прочие!BA34</f>
        <v>0.05</v>
      </c>
      <c r="AU34" s="69">
        <f>Прочие!BB34</f>
        <v>3490</v>
      </c>
      <c r="AV34" s="134">
        <f>Прочие!BC34</f>
        <v>1.21</v>
      </c>
      <c r="AW34" s="150">
        <f>Прочие!BD34</f>
        <v>395.26</v>
      </c>
      <c r="AX34" s="69">
        <f>Прочие!BE34</f>
        <v>300000</v>
      </c>
      <c r="AY34" s="134">
        <f>Прочие!BF34</f>
        <v>0.18</v>
      </c>
      <c r="AZ34" s="150">
        <f>Прочие!BG34</f>
        <v>2.48</v>
      </c>
      <c r="BA34" s="69">
        <f>Прочие!BH34</f>
        <v>17000</v>
      </c>
      <c r="BB34" s="134">
        <f>Прочие!BI34</f>
        <v>0.24</v>
      </c>
      <c r="BC34" s="201">
        <f>Прочие!BJ34</f>
        <v>320490</v>
      </c>
      <c r="BD34" s="203">
        <f>ROUND(BF34/BF7*100,2)</f>
        <v>0.1</v>
      </c>
      <c r="BE34" s="195">
        <f>ROUND(BF34/BF36,2)+0.01</f>
        <v>0.32</v>
      </c>
      <c r="BF34" s="197">
        <f t="shared" si="20"/>
        <v>1108585</v>
      </c>
      <c r="BG34" s="196">
        <f>ROUND(BI34/BI7*100,2)</f>
        <v>0.15</v>
      </c>
      <c r="BH34" s="195">
        <f>ROUND(BI34/BI36,2)</f>
        <v>28.39</v>
      </c>
      <c r="BI34" s="198">
        <f>K34+V34+AJ34+AX34</f>
        <v>2005040</v>
      </c>
      <c r="BJ34" s="196">
        <f>ROUND(BL34/BL7*100,2)</f>
        <v>0.14</v>
      </c>
      <c r="BK34" s="195">
        <f>ROUND(BL34/BL36,2)</f>
        <v>1.55</v>
      </c>
      <c r="BL34" s="198">
        <f>N34+Y34+AM34+BA34</f>
        <v>342900</v>
      </c>
      <c r="BM34" s="196">
        <f>ROUND(BO34/BO7*100,2)</f>
        <v>0.17</v>
      </c>
      <c r="BN34" s="195">
        <f>ROUND(BO34/BO36,2)</f>
        <v>2.52</v>
      </c>
      <c r="BO34" s="198">
        <f>AB34+AP34</f>
        <v>322054</v>
      </c>
      <c r="BP34" s="98">
        <f>ROUND(BQ34/BQ7*100,2)</f>
        <v>0.13</v>
      </c>
      <c r="BQ34" s="82">
        <f>BF34+BI34+BL34+BO34</f>
        <v>3778579</v>
      </c>
    </row>
    <row r="35" spans="1:69" ht="24" customHeight="1" thickBot="1">
      <c r="A35" s="570"/>
      <c r="B35" s="574"/>
      <c r="C35" s="127"/>
      <c r="D35" s="25" t="s">
        <v>16</v>
      </c>
      <c r="E35" s="36">
        <v>29</v>
      </c>
      <c r="F35" s="152">
        <f>'Респ. МО'!BZ35</f>
        <v>0.76</v>
      </c>
      <c r="G35" s="156">
        <f>'Респ. МО'!CA35</f>
        <v>1.96</v>
      </c>
      <c r="H35" s="70">
        <f>'Респ. МО'!CB35</f>
        <v>953764</v>
      </c>
      <c r="I35" s="152">
        <f>'Респ. МО'!CC35</f>
        <v>0.66</v>
      </c>
      <c r="J35" s="156">
        <f>'Респ. МО'!CD35</f>
        <v>151.55</v>
      </c>
      <c r="K35" s="70">
        <f>'Респ. МО'!CE35</f>
        <v>5558850</v>
      </c>
      <c r="L35" s="152">
        <f>'Респ. МО'!CF35</f>
        <v>0.66</v>
      </c>
      <c r="M35" s="156">
        <f>'Респ. МО'!CG35</f>
        <v>10.98</v>
      </c>
      <c r="N35" s="70">
        <f>'Респ. МО'!CH35</f>
        <v>587157</v>
      </c>
      <c r="O35" s="104">
        <f>'Респ. МО'!CI35</f>
        <v>0.65</v>
      </c>
      <c r="P35" s="117">
        <f>'Респ. МО'!CJ35</f>
        <v>7099771</v>
      </c>
      <c r="Q35" s="152">
        <f>Город!BP35</f>
        <v>0.48</v>
      </c>
      <c r="R35" s="156">
        <f>Город!BQ35</f>
        <v>1.176</v>
      </c>
      <c r="S35" s="70">
        <f>Город!BR35</f>
        <v>1520597</v>
      </c>
      <c r="T35" s="152">
        <f>Город!BS35</f>
        <v>0.76</v>
      </c>
      <c r="U35" s="156">
        <f>Город!BT35</f>
        <v>196.70000000000002</v>
      </c>
      <c r="V35" s="70">
        <f>Город!BU35</f>
        <v>1201685</v>
      </c>
      <c r="W35" s="152">
        <f>Город!BV35</f>
        <v>0.16</v>
      </c>
      <c r="X35" s="156">
        <f>Город!BW35</f>
        <v>1.59</v>
      </c>
      <c r="Y35" s="70">
        <f>Город!BX35</f>
        <v>108204</v>
      </c>
      <c r="Z35" s="152">
        <f>Город!BY35</f>
        <v>0.17</v>
      </c>
      <c r="AA35" s="156">
        <f>Город!BZ35</f>
        <v>2.56</v>
      </c>
      <c r="AB35" s="70">
        <f>Город!CA35</f>
        <v>136000</v>
      </c>
      <c r="AC35" s="104">
        <f>Город!CB35</f>
        <v>0.51</v>
      </c>
      <c r="AD35" s="117">
        <f>Город!CC35</f>
        <v>2966486</v>
      </c>
      <c r="AE35" s="152">
        <f>Районы!DV35</f>
        <v>0.65</v>
      </c>
      <c r="AF35" s="156">
        <f>Районы!DW35</f>
        <v>2</v>
      </c>
      <c r="AG35" s="70">
        <f>Районы!DX35</f>
        <v>3426186</v>
      </c>
      <c r="AH35" s="152">
        <f>Районы!DY35</f>
        <v>0.64</v>
      </c>
      <c r="AI35" s="156">
        <f>Районы!DZ35</f>
        <v>79.99</v>
      </c>
      <c r="AJ35" s="70">
        <f>Районы!EA35</f>
        <v>2166944</v>
      </c>
      <c r="AK35" s="152">
        <f>Районы!EB35</f>
        <v>0.47</v>
      </c>
      <c r="AL35" s="156">
        <f>Районы!EC35</f>
        <v>4.61</v>
      </c>
      <c r="AM35" s="70">
        <f>Районы!ED35</f>
        <v>424958</v>
      </c>
      <c r="AN35" s="152">
        <f>Районы!EE35</f>
        <v>0.63</v>
      </c>
      <c r="AO35" s="156">
        <f>Районы!EF35</f>
        <v>9.62</v>
      </c>
      <c r="AP35" s="70">
        <f>Районы!EG35</f>
        <v>715749</v>
      </c>
      <c r="AQ35" s="104">
        <f>Районы!EH35</f>
        <v>0.64</v>
      </c>
      <c r="AR35" s="117">
        <f>Районы!EI35</f>
        <v>6733837</v>
      </c>
      <c r="AS35" s="152">
        <f>Прочие!AZ35</f>
        <v>0.04</v>
      </c>
      <c r="AT35" s="156">
        <f>Прочие!BA35</f>
        <v>0.58</v>
      </c>
      <c r="AU35" s="70">
        <f>Прочие!BB35</f>
        <v>41566</v>
      </c>
      <c r="AV35" s="152">
        <f>Прочие!BC35</f>
        <v>0.49</v>
      </c>
      <c r="AW35" s="156">
        <f>Прочие!BD35</f>
        <v>158.1</v>
      </c>
      <c r="AX35" s="70">
        <f>Прочие!BE35</f>
        <v>120000</v>
      </c>
      <c r="AY35" s="152">
        <f>Прочие!BF35</f>
        <v>1.56</v>
      </c>
      <c r="AZ35" s="156">
        <f>Прочие!BG35</f>
        <v>21.28</v>
      </c>
      <c r="BA35" s="70">
        <f>Прочие!BH35</f>
        <v>146008</v>
      </c>
      <c r="BB35" s="152">
        <f>Прочие!BI35</f>
        <v>0.23</v>
      </c>
      <c r="BC35" s="204">
        <f>Прочие!BJ35</f>
        <v>307574</v>
      </c>
      <c r="BD35" s="205">
        <f>ROUND(BF35/BF7*100,2)-0.02</f>
        <v>0.53</v>
      </c>
      <c r="BE35" s="206">
        <f>ROUND(BF35/BF36,2)</f>
        <v>1.67</v>
      </c>
      <c r="BF35" s="207">
        <f>H35+S35+AG35+AU35+1</f>
        <v>5942114</v>
      </c>
      <c r="BG35" s="208">
        <f>ROUND(BI35/BI7*100,2)+0.01</f>
        <v>0.67</v>
      </c>
      <c r="BH35" s="206">
        <f>ROUND(BI35/BI36,2)</f>
        <v>128.09</v>
      </c>
      <c r="BI35" s="207">
        <f>K35+V35+AJ35+AX35</f>
        <v>9047479</v>
      </c>
      <c r="BJ35" s="208">
        <f>ROUND(BL35/BL7*100,2)+0.01</f>
        <v>0.51</v>
      </c>
      <c r="BK35" s="206">
        <f>ROUND(BL35/BL36,2)</f>
        <v>5.74</v>
      </c>
      <c r="BL35" s="207">
        <f>N35+Y35+AM35+BA35</f>
        <v>1266327</v>
      </c>
      <c r="BM35" s="208">
        <f>ROUND(BO35/BO7*100,2)</f>
        <v>0.44</v>
      </c>
      <c r="BN35" s="206">
        <f>ROUND(BO35/BO36,2)+0.01</f>
        <v>6.68</v>
      </c>
      <c r="BO35" s="207">
        <f>AB35+AP35</f>
        <v>851749</v>
      </c>
      <c r="BP35" s="176">
        <f>ROUND(BQ35/BQ7*100,2)-0.01</f>
        <v>0.58</v>
      </c>
      <c r="BQ35" s="117">
        <f>BF35+BI35+BL35+BO35</f>
        <v>17107669</v>
      </c>
    </row>
    <row r="36" spans="1:69" ht="24" customHeight="1" thickBot="1">
      <c r="A36" s="575" t="s">
        <v>48</v>
      </c>
      <c r="B36" s="576"/>
      <c r="C36" s="576"/>
      <c r="D36" s="576"/>
      <c r="E36" s="576"/>
      <c r="F36" s="83"/>
      <c r="G36" s="84"/>
      <c r="H36" s="113">
        <f>'Респ. МО'!CB36</f>
        <v>487071</v>
      </c>
      <c r="I36" s="80"/>
      <c r="J36" s="81"/>
      <c r="K36" s="114">
        <f>'Респ. МО'!CE36</f>
        <v>36679</v>
      </c>
      <c r="L36" s="158"/>
      <c r="M36" s="159"/>
      <c r="N36" s="114">
        <f>'Респ. МО'!CH36</f>
        <v>53492</v>
      </c>
      <c r="O36" s="158"/>
      <c r="P36" s="114"/>
      <c r="Q36" s="158"/>
      <c r="R36" s="159"/>
      <c r="S36" s="114">
        <f>Город!BR36</f>
        <v>1293040</v>
      </c>
      <c r="T36" s="158"/>
      <c r="U36" s="159"/>
      <c r="V36" s="114">
        <f>Город!BU36</f>
        <v>6109</v>
      </c>
      <c r="W36" s="158"/>
      <c r="X36" s="159"/>
      <c r="Y36" s="114">
        <f>Город!BX36</f>
        <v>68066</v>
      </c>
      <c r="Z36" s="158"/>
      <c r="AA36" s="159"/>
      <c r="AB36" s="114">
        <f>Город!CA36</f>
        <v>53186</v>
      </c>
      <c r="AC36" s="158"/>
      <c r="AD36" s="162"/>
      <c r="AE36" s="160"/>
      <c r="AF36" s="161"/>
      <c r="AG36" s="113">
        <f>Районы!DX36</f>
        <v>1709018</v>
      </c>
      <c r="AH36" s="160"/>
      <c r="AI36" s="161"/>
      <c r="AJ36" s="113">
        <f>Районы!EA36</f>
        <v>27089</v>
      </c>
      <c r="AK36" s="160"/>
      <c r="AL36" s="161"/>
      <c r="AM36" s="113">
        <f>Районы!ED36</f>
        <v>92274</v>
      </c>
      <c r="AN36" s="160"/>
      <c r="AO36" s="161"/>
      <c r="AP36" s="113">
        <f>Районы!EG36</f>
        <v>74424</v>
      </c>
      <c r="AQ36" s="160"/>
      <c r="AR36" s="113"/>
      <c r="AS36" s="158"/>
      <c r="AT36" s="159"/>
      <c r="AU36" s="172">
        <f>Прочие!BB36</f>
        <v>71875</v>
      </c>
      <c r="AV36" s="158"/>
      <c r="AW36" s="159"/>
      <c r="AX36" s="172">
        <f>Прочие!BE36</f>
        <v>759</v>
      </c>
      <c r="AY36" s="158"/>
      <c r="AZ36" s="159"/>
      <c r="BA36" s="172">
        <f>Прочие!BH36</f>
        <v>6860</v>
      </c>
      <c r="BB36" s="158"/>
      <c r="BC36" s="172"/>
      <c r="BD36" s="158"/>
      <c r="BE36" s="159"/>
      <c r="BF36" s="172">
        <f>H36+S36+AG36+AU36</f>
        <v>3561004</v>
      </c>
      <c r="BG36" s="158"/>
      <c r="BH36" s="159"/>
      <c r="BI36" s="172">
        <f>K36+V36+AJ36+AX36</f>
        <v>70636</v>
      </c>
      <c r="BJ36" s="158"/>
      <c r="BK36" s="159"/>
      <c r="BL36" s="172">
        <f>N36+Y36+AM36+BA36</f>
        <v>220692</v>
      </c>
      <c r="BM36" s="158"/>
      <c r="BN36" s="159"/>
      <c r="BO36" s="172">
        <f>AB36+AP36</f>
        <v>127610</v>
      </c>
      <c r="BP36" s="177"/>
      <c r="BQ36" s="178"/>
    </row>
    <row r="37" spans="1:69" ht="16.5">
      <c r="A37" s="563"/>
      <c r="B37" s="563"/>
      <c r="C37" s="563"/>
      <c r="D37" s="563"/>
      <c r="E37" s="563"/>
      <c r="F37" s="20"/>
      <c r="G37" s="20"/>
      <c r="H37" s="21"/>
      <c r="I37" s="128"/>
      <c r="J37" s="128"/>
      <c r="K37" s="21"/>
      <c r="L37" s="163"/>
      <c r="M37" s="163"/>
      <c r="N37" s="164"/>
      <c r="O37" s="165"/>
      <c r="P37" s="164"/>
      <c r="Q37" s="163"/>
      <c r="R37" s="163"/>
      <c r="S37" s="165"/>
      <c r="T37" s="165"/>
      <c r="U37" s="165"/>
      <c r="V37" s="164"/>
      <c r="W37" s="163"/>
      <c r="X37" s="163"/>
      <c r="Y37" s="165"/>
      <c r="Z37" s="165"/>
      <c r="AA37" s="165"/>
      <c r="AB37" s="164"/>
      <c r="AC37" s="3"/>
      <c r="AD37" s="3"/>
      <c r="AE37" s="163"/>
      <c r="AF37" s="163"/>
      <c r="AG37" s="165"/>
      <c r="AH37" s="163"/>
      <c r="AI37" s="163"/>
      <c r="AJ37" s="165"/>
      <c r="AK37" s="163"/>
      <c r="AL37" s="163"/>
      <c r="AM37" s="165"/>
      <c r="AN37" s="163"/>
      <c r="AO37" s="163"/>
      <c r="AP37" s="165"/>
      <c r="AQ37" s="3"/>
      <c r="AR37" s="3"/>
      <c r="AS37" s="163"/>
      <c r="AT37" s="163"/>
      <c r="AU37" s="165"/>
      <c r="AV37" s="165"/>
      <c r="AW37" s="165"/>
      <c r="AX37" s="164"/>
      <c r="AY37" s="163"/>
      <c r="AZ37" s="163"/>
      <c r="BA37" s="165"/>
      <c r="BB37" s="3"/>
      <c r="BC37" s="3"/>
      <c r="BD37" s="163"/>
      <c r="BE37" s="163"/>
      <c r="BF37" s="165"/>
      <c r="BG37" s="163"/>
      <c r="BH37" s="163"/>
      <c r="BI37" s="165"/>
      <c r="BJ37" s="163"/>
      <c r="BK37" s="163"/>
      <c r="BL37" s="165"/>
      <c r="BM37" s="163"/>
      <c r="BN37" s="163"/>
      <c r="BO37" s="165"/>
      <c r="BP37" s="3"/>
      <c r="BQ37" s="3"/>
    </row>
    <row r="38" spans="1:69" ht="16.5">
      <c r="A38" s="563"/>
      <c r="B38" s="563"/>
      <c r="C38" s="563"/>
      <c r="D38" s="563"/>
      <c r="E38" s="563"/>
      <c r="F38" s="22"/>
      <c r="G38" s="52"/>
      <c r="H38" s="22"/>
      <c r="I38" s="125"/>
      <c r="J38" s="49"/>
      <c r="K38" s="22"/>
      <c r="L38" s="166"/>
      <c r="M38" s="167"/>
      <c r="N38" s="168"/>
      <c r="O38" s="168"/>
      <c r="P38" s="168"/>
      <c r="Q38" s="166"/>
      <c r="R38" s="167"/>
      <c r="S38" s="168"/>
      <c r="T38" s="168"/>
      <c r="U38" s="167"/>
      <c r="V38" s="168"/>
      <c r="W38" s="166"/>
      <c r="X38" s="167"/>
      <c r="Y38" s="168"/>
      <c r="Z38" s="165"/>
      <c r="AA38" s="169"/>
      <c r="AB38" s="164"/>
      <c r="AC38" s="3"/>
      <c r="AD38" s="3"/>
      <c r="AE38" s="166"/>
      <c r="AF38" s="164"/>
      <c r="AG38" s="168"/>
      <c r="AH38" s="166"/>
      <c r="AI38" s="167"/>
      <c r="AJ38" s="168"/>
      <c r="AK38" s="166"/>
      <c r="AL38" s="167"/>
      <c r="AM38" s="168"/>
      <c r="AN38" s="166"/>
      <c r="AO38" s="167"/>
      <c r="AP38" s="168"/>
      <c r="AQ38" s="3"/>
      <c r="AR38" s="3"/>
      <c r="AS38" s="166"/>
      <c r="AT38" s="167"/>
      <c r="AU38" s="168"/>
      <c r="AV38" s="168"/>
      <c r="AW38" s="167"/>
      <c r="AX38" s="168"/>
      <c r="AY38" s="166"/>
      <c r="AZ38" s="164"/>
      <c r="BA38" s="168"/>
      <c r="BB38" s="3"/>
      <c r="BC38" s="3"/>
      <c r="BD38" s="166"/>
      <c r="BE38" s="170"/>
      <c r="BF38" s="168"/>
      <c r="BG38" s="166"/>
      <c r="BH38" s="171"/>
      <c r="BI38" s="168"/>
      <c r="BJ38" s="166"/>
      <c r="BK38" s="171"/>
      <c r="BL38" s="168"/>
      <c r="BM38" s="166"/>
      <c r="BN38" s="171"/>
      <c r="BO38" s="168"/>
      <c r="BP38" s="3"/>
      <c r="BQ38" s="3"/>
    </row>
  </sheetData>
  <sheetProtection/>
  <mergeCells count="104">
    <mergeCell ref="BA1:BC2"/>
    <mergeCell ref="BO1:BQ2"/>
    <mergeCell ref="BD3:BQ3"/>
    <mergeCell ref="A1:E1"/>
    <mergeCell ref="L1:M2"/>
    <mergeCell ref="A2:E2"/>
    <mergeCell ref="A3:E3"/>
    <mergeCell ref="N1:P2"/>
    <mergeCell ref="AB1:AD2"/>
    <mergeCell ref="Q3:AD3"/>
    <mergeCell ref="L5:L6"/>
    <mergeCell ref="A5:D5"/>
    <mergeCell ref="E5:E6"/>
    <mergeCell ref="Q5:Q6"/>
    <mergeCell ref="AE5:AE6"/>
    <mergeCell ref="AS5:AS6"/>
    <mergeCell ref="P5:P6"/>
    <mergeCell ref="Z5:Z6"/>
    <mergeCell ref="AA5:AB5"/>
    <mergeCell ref="AC5:AC6"/>
    <mergeCell ref="BP4:BQ4"/>
    <mergeCell ref="A4:E4"/>
    <mergeCell ref="A7:D7"/>
    <mergeCell ref="A8:D8"/>
    <mergeCell ref="A9:A11"/>
    <mergeCell ref="B9:B11"/>
    <mergeCell ref="I5:I6"/>
    <mergeCell ref="J5:K5"/>
    <mergeCell ref="M5:N5"/>
    <mergeCell ref="O5:O6"/>
    <mergeCell ref="A37:E37"/>
    <mergeCell ref="A12:D12"/>
    <mergeCell ref="A13:A14"/>
    <mergeCell ref="A16:D16"/>
    <mergeCell ref="A17:A18"/>
    <mergeCell ref="A20:D20"/>
    <mergeCell ref="A21:A26"/>
    <mergeCell ref="B21:B26"/>
    <mergeCell ref="G5:H5"/>
    <mergeCell ref="A29:D29"/>
    <mergeCell ref="A31:A35"/>
    <mergeCell ref="B31:D31"/>
    <mergeCell ref="B32:B35"/>
    <mergeCell ref="A36:E36"/>
    <mergeCell ref="X5:Y5"/>
    <mergeCell ref="A38:E38"/>
    <mergeCell ref="BP5:BP6"/>
    <mergeCell ref="BQ5:BQ6"/>
    <mergeCell ref="F3:P3"/>
    <mergeCell ref="F4:H4"/>
    <mergeCell ref="I4:K4"/>
    <mergeCell ref="L4:N4"/>
    <mergeCell ref="O4:P4"/>
    <mergeCell ref="F5:F6"/>
    <mergeCell ref="AI5:AJ5"/>
    <mergeCell ref="Q4:S4"/>
    <mergeCell ref="T4:V4"/>
    <mergeCell ref="W4:Y4"/>
    <mergeCell ref="Z4:AB4"/>
    <mergeCell ref="AC4:AD4"/>
    <mergeCell ref="R5:S5"/>
    <mergeCell ref="T5:T6"/>
    <mergeCell ref="U5:V5"/>
    <mergeCell ref="W5:W6"/>
    <mergeCell ref="AR5:AR6"/>
    <mergeCell ref="AD5:AD6"/>
    <mergeCell ref="AE3:AR3"/>
    <mergeCell ref="AE4:AG4"/>
    <mergeCell ref="AH4:AJ4"/>
    <mergeCell ref="AK4:AM4"/>
    <mergeCell ref="AN4:AP4"/>
    <mergeCell ref="AQ4:AR4"/>
    <mergeCell ref="AF5:AG5"/>
    <mergeCell ref="AH5:AH6"/>
    <mergeCell ref="AT5:AU5"/>
    <mergeCell ref="AV5:AV6"/>
    <mergeCell ref="AW5:AX5"/>
    <mergeCell ref="AY5:AY6"/>
    <mergeCell ref="BB5:BB6"/>
    <mergeCell ref="AK5:AK6"/>
    <mergeCell ref="AL5:AM5"/>
    <mergeCell ref="AN5:AN6"/>
    <mergeCell ref="AO5:AP5"/>
    <mergeCell ref="AQ5:AQ6"/>
    <mergeCell ref="BG5:BG6"/>
    <mergeCell ref="BH5:BI5"/>
    <mergeCell ref="BD4:BF4"/>
    <mergeCell ref="BG4:BI4"/>
    <mergeCell ref="BD5:BD6"/>
    <mergeCell ref="AS3:BC3"/>
    <mergeCell ref="AS4:AU4"/>
    <mergeCell ref="AV4:AX4"/>
    <mergeCell ref="AY4:BA4"/>
    <mergeCell ref="BB4:BC4"/>
    <mergeCell ref="AP1:AR2"/>
    <mergeCell ref="BJ5:BJ6"/>
    <mergeCell ref="BK5:BL5"/>
    <mergeCell ref="BM5:BM6"/>
    <mergeCell ref="BN5:BO5"/>
    <mergeCell ref="BJ4:BL4"/>
    <mergeCell ref="BM4:BO4"/>
    <mergeCell ref="AZ5:BA5"/>
    <mergeCell ref="BC5:BC6"/>
    <mergeCell ref="BE5:BF5"/>
  </mergeCells>
  <printOptions horizontalCentered="1"/>
  <pageMargins left="0" right="0" top="0.3937007874015748" bottom="0" header="0" footer="0"/>
  <pageSetup horizontalDpi="300" verticalDpi="300" orientation="landscape" paperSize="9" scale="52" r:id="rId1"/>
  <colBreaks count="4" manualBreakCount="4">
    <brk id="16" max="35" man="1"/>
    <brk id="30" max="35" man="1"/>
    <brk id="44" max="35" man="1"/>
    <brk id="5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J45"/>
  <sheetViews>
    <sheetView view="pageBreakPreview" zoomScale="70" zoomScaleSheetLayoutView="70" zoomScalePageLayoutView="0" workbookViewId="0" topLeftCell="A1">
      <pane xSplit="5" ySplit="6" topLeftCell="AO16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W28" sqref="AW28"/>
    </sheetView>
  </sheetViews>
  <sheetFormatPr defaultColWidth="9.140625" defaultRowHeight="15"/>
  <cols>
    <col min="1" max="1" width="21.28125" style="3" customWidth="1"/>
    <col min="2" max="2" width="8.57421875" style="2" customWidth="1"/>
    <col min="3" max="3" width="8.00390625" style="2" customWidth="1"/>
    <col min="4" max="4" width="57.8515625" style="0" customWidth="1"/>
    <col min="5" max="5" width="5.57421875" style="0" customWidth="1"/>
    <col min="6" max="6" width="11.421875" style="6" customWidth="1"/>
    <col min="7" max="7" width="14.00390625" style="6" customWidth="1"/>
    <col min="8" max="8" width="16.8515625" style="6" customWidth="1"/>
    <col min="9" max="9" width="12.140625" style="6" customWidth="1"/>
    <col min="10" max="10" width="15.140625" style="6" customWidth="1"/>
    <col min="11" max="11" width="18.00390625" style="6" customWidth="1"/>
    <col min="12" max="12" width="12.421875" style="6" customWidth="1"/>
    <col min="13" max="13" width="15.140625" style="6" customWidth="1"/>
    <col min="14" max="14" width="16.57421875" style="6" customWidth="1"/>
    <col min="15" max="15" width="12.140625" style="6" customWidth="1"/>
    <col min="16" max="16" width="17.8515625" style="6" customWidth="1"/>
    <col min="17" max="17" width="12.421875" style="6" customWidth="1"/>
    <col min="18" max="18" width="15.140625" style="6" customWidth="1"/>
    <col min="19" max="19" width="17.421875" style="6" customWidth="1"/>
    <col min="20" max="20" width="11.8515625" style="6" customWidth="1"/>
    <col min="21" max="21" width="15.140625" style="6" customWidth="1"/>
    <col min="22" max="22" width="17.7109375" style="0" customWidth="1"/>
    <col min="23" max="23" width="10.421875" style="0" customWidth="1"/>
    <col min="24" max="24" width="15.00390625" style="0" customWidth="1"/>
    <col min="25" max="25" width="14.57421875" style="0" customWidth="1"/>
    <col min="26" max="26" width="11.421875" style="0" customWidth="1"/>
    <col min="27" max="27" width="19.7109375" style="0" customWidth="1"/>
    <col min="28" max="28" width="11.28125" style="0" customWidth="1"/>
    <col min="29" max="29" width="15.00390625" style="0" customWidth="1"/>
    <col min="30" max="30" width="17.00390625" style="0" customWidth="1"/>
    <col min="31" max="31" width="11.8515625" style="0" customWidth="1"/>
    <col min="32" max="32" width="15.140625" style="0" customWidth="1"/>
    <col min="33" max="33" width="18.57421875" style="0" customWidth="1"/>
    <col min="34" max="34" width="11.7109375" style="0" customWidth="1"/>
    <col min="35" max="35" width="14.28125" style="0" customWidth="1"/>
    <col min="36" max="36" width="17.140625" style="0" customWidth="1"/>
    <col min="37" max="37" width="11.00390625" style="0" customWidth="1"/>
    <col min="38" max="38" width="19.8515625" style="0" customWidth="1"/>
    <col min="39" max="39" width="11.8515625" style="0" customWidth="1"/>
    <col min="40" max="40" width="15.8515625" style="0" customWidth="1"/>
    <col min="41" max="41" width="15.28125" style="0" customWidth="1"/>
    <col min="42" max="42" width="11.140625" style="0" customWidth="1"/>
    <col min="43" max="43" width="14.7109375" style="0" customWidth="1"/>
    <col min="44" max="44" width="16.421875" style="0" customWidth="1"/>
    <col min="45" max="45" width="11.140625" style="0" customWidth="1"/>
    <col min="46" max="46" width="14.421875" style="0" customWidth="1"/>
    <col min="47" max="47" width="15.421875" style="0" customWidth="1"/>
    <col min="48" max="48" width="11.57421875" style="0" customWidth="1"/>
    <col min="49" max="49" width="18.8515625" style="0" customWidth="1"/>
    <col min="50" max="50" width="11.57421875" style="0" customWidth="1"/>
    <col min="51" max="51" width="15.8515625" style="0" customWidth="1"/>
    <col min="52" max="52" width="17.8515625" style="0" customWidth="1"/>
    <col min="53" max="53" width="12.57421875" style="0" customWidth="1"/>
    <col min="54" max="54" width="16.00390625" style="0" customWidth="1"/>
    <col min="55" max="55" width="17.421875" style="0" customWidth="1"/>
    <col min="56" max="56" width="12.57421875" style="0" customWidth="1"/>
    <col min="57" max="57" width="15.7109375" style="0" customWidth="1"/>
    <col min="58" max="58" width="17.421875" style="0" customWidth="1"/>
    <col min="59" max="59" width="12.8515625" style="0" customWidth="1"/>
    <col min="60" max="60" width="19.421875" style="0" customWidth="1"/>
    <col min="61" max="61" width="9.8515625" style="0" customWidth="1"/>
    <col min="62" max="62" width="12.28125" style="0" customWidth="1"/>
    <col min="63" max="63" width="14.7109375" style="0" customWidth="1"/>
    <col min="64" max="64" width="12.57421875" style="0" customWidth="1"/>
    <col min="65" max="66" width="14.7109375" style="0" customWidth="1"/>
    <col min="67" max="67" width="11.8515625" style="0" customWidth="1"/>
    <col min="68" max="68" width="13.7109375" style="0" customWidth="1"/>
    <col min="69" max="69" width="16.28125" style="0" customWidth="1"/>
    <col min="70" max="70" width="9.8515625" style="0" customWidth="1"/>
    <col min="71" max="71" width="15.8515625" style="0" customWidth="1"/>
    <col min="72" max="72" width="9.00390625" style="0" customWidth="1"/>
    <col min="73" max="73" width="12.28125" style="0" customWidth="1"/>
    <col min="74" max="74" width="14.8515625" style="0" customWidth="1"/>
    <col min="75" max="75" width="10.140625" style="0" customWidth="1"/>
    <col min="76" max="76" width="13.00390625" style="0" customWidth="1"/>
    <col min="77" max="77" width="15.8515625" style="0" customWidth="1"/>
    <col min="78" max="78" width="12.421875" style="0" customWidth="1"/>
    <col min="79" max="79" width="15.140625" style="0" customWidth="1"/>
    <col min="80" max="80" width="18.00390625" style="0" customWidth="1"/>
    <col min="81" max="81" width="12.28125" style="0" customWidth="1"/>
    <col min="82" max="82" width="17.28125" style="0" customWidth="1"/>
    <col min="83" max="83" width="18.00390625" style="0" customWidth="1"/>
    <col min="84" max="84" width="12.140625" style="0" customWidth="1"/>
    <col min="85" max="85" width="13.421875" style="0" customWidth="1"/>
    <col min="86" max="86" width="17.7109375" style="0" customWidth="1"/>
    <col min="87" max="87" width="11.421875" style="0" customWidth="1"/>
    <col min="88" max="88" width="20.8515625" style="0" customWidth="1"/>
  </cols>
  <sheetData>
    <row r="1" spans="1:88" ht="43.5" customHeight="1">
      <c r="A1" s="605" t="s">
        <v>102</v>
      </c>
      <c r="B1" s="605"/>
      <c r="C1" s="605"/>
      <c r="D1" s="605"/>
      <c r="E1" s="605"/>
      <c r="F1" s="23"/>
      <c r="G1" s="23"/>
      <c r="H1" s="23"/>
      <c r="I1" s="23"/>
      <c r="J1" s="23"/>
      <c r="K1"/>
      <c r="L1" s="659"/>
      <c r="M1" s="659"/>
      <c r="N1" s="547" t="s">
        <v>105</v>
      </c>
      <c r="O1" s="547"/>
      <c r="P1" s="547"/>
      <c r="Q1"/>
      <c r="R1"/>
      <c r="S1"/>
      <c r="T1" s="659"/>
      <c r="U1" s="659"/>
      <c r="V1" s="54"/>
      <c r="Y1" s="547" t="s">
        <v>105</v>
      </c>
      <c r="Z1" s="547"/>
      <c r="AA1" s="547"/>
      <c r="AJ1" s="547" t="s">
        <v>105</v>
      </c>
      <c r="AK1" s="547"/>
      <c r="AL1" s="547"/>
      <c r="AU1" s="547" t="s">
        <v>105</v>
      </c>
      <c r="AV1" s="547"/>
      <c r="AW1" s="547"/>
      <c r="BF1" s="547" t="s">
        <v>105</v>
      </c>
      <c r="BG1" s="547"/>
      <c r="BH1" s="547"/>
      <c r="BQ1" s="547" t="s">
        <v>106</v>
      </c>
      <c r="BR1" s="547"/>
      <c r="BS1" s="547"/>
      <c r="BW1" s="547" t="s">
        <v>106</v>
      </c>
      <c r="BX1" s="547"/>
      <c r="BY1" s="547"/>
      <c r="CB1" s="547"/>
      <c r="CC1" s="547"/>
      <c r="CD1" s="547"/>
      <c r="CH1" s="547" t="s">
        <v>105</v>
      </c>
      <c r="CI1" s="547"/>
      <c r="CJ1" s="547"/>
    </row>
    <row r="2" spans="1:88" ht="31.5" customHeight="1" thickBot="1">
      <c r="A2" s="606" t="s">
        <v>45</v>
      </c>
      <c r="B2" s="606"/>
      <c r="C2" s="606"/>
      <c r="D2" s="606"/>
      <c r="E2" s="606"/>
      <c r="F2" s="56"/>
      <c r="G2" s="18"/>
      <c r="H2" s="18"/>
      <c r="I2" s="18"/>
      <c r="J2" s="18"/>
      <c r="K2" s="18"/>
      <c r="L2" s="659"/>
      <c r="M2" s="659"/>
      <c r="N2" s="548"/>
      <c r="O2" s="548"/>
      <c r="P2" s="548"/>
      <c r="Q2" s="18"/>
      <c r="R2" s="18"/>
      <c r="S2" s="18"/>
      <c r="T2" s="659"/>
      <c r="U2" s="659"/>
      <c r="V2" s="54"/>
      <c r="Y2" s="548"/>
      <c r="Z2" s="548"/>
      <c r="AA2" s="548"/>
      <c r="AJ2" s="548"/>
      <c r="AK2" s="548"/>
      <c r="AL2" s="548"/>
      <c r="AU2" s="548"/>
      <c r="AV2" s="548"/>
      <c r="AW2" s="548"/>
      <c r="BF2" s="548"/>
      <c r="BG2" s="548"/>
      <c r="BH2" s="548"/>
      <c r="BQ2" s="548"/>
      <c r="BR2" s="548"/>
      <c r="BS2" s="548"/>
      <c r="BW2" s="548"/>
      <c r="BX2" s="548"/>
      <c r="BY2" s="548"/>
      <c r="CB2" s="548"/>
      <c r="CC2" s="548"/>
      <c r="CD2" s="548"/>
      <c r="CH2" s="548"/>
      <c r="CI2" s="548"/>
      <c r="CJ2" s="548"/>
    </row>
    <row r="3" spans="1:88" ht="71.25" customHeight="1" thickBot="1">
      <c r="A3" s="607" t="s">
        <v>50</v>
      </c>
      <c r="B3" s="608"/>
      <c r="C3" s="608"/>
      <c r="D3" s="608"/>
      <c r="E3" s="609"/>
      <c r="F3" s="614" t="s">
        <v>61</v>
      </c>
      <c r="G3" s="615"/>
      <c r="H3" s="615"/>
      <c r="I3" s="615"/>
      <c r="J3" s="615"/>
      <c r="K3" s="615"/>
      <c r="L3" s="615"/>
      <c r="M3" s="615"/>
      <c r="N3" s="615"/>
      <c r="O3" s="615"/>
      <c r="P3" s="616"/>
      <c r="Q3" s="614" t="s">
        <v>64</v>
      </c>
      <c r="R3" s="615"/>
      <c r="S3" s="615"/>
      <c r="T3" s="615"/>
      <c r="U3" s="615"/>
      <c r="V3" s="615"/>
      <c r="W3" s="615"/>
      <c r="X3" s="615"/>
      <c r="Y3" s="615"/>
      <c r="Z3" s="615"/>
      <c r="AA3" s="616"/>
      <c r="AB3" s="614" t="s">
        <v>65</v>
      </c>
      <c r="AC3" s="615"/>
      <c r="AD3" s="615"/>
      <c r="AE3" s="615"/>
      <c r="AF3" s="615"/>
      <c r="AG3" s="615"/>
      <c r="AH3" s="615"/>
      <c r="AI3" s="615"/>
      <c r="AJ3" s="615"/>
      <c r="AK3" s="615"/>
      <c r="AL3" s="616"/>
      <c r="AM3" s="614" t="s">
        <v>68</v>
      </c>
      <c r="AN3" s="615"/>
      <c r="AO3" s="615"/>
      <c r="AP3" s="615"/>
      <c r="AQ3" s="615"/>
      <c r="AR3" s="615"/>
      <c r="AS3" s="615"/>
      <c r="AT3" s="615"/>
      <c r="AU3" s="615"/>
      <c r="AV3" s="615"/>
      <c r="AW3" s="616"/>
      <c r="AX3" s="614" t="s">
        <v>69</v>
      </c>
      <c r="AY3" s="615"/>
      <c r="AZ3" s="615"/>
      <c r="BA3" s="615"/>
      <c r="BB3" s="615"/>
      <c r="BC3" s="615"/>
      <c r="BD3" s="615"/>
      <c r="BE3" s="615"/>
      <c r="BF3" s="615"/>
      <c r="BG3" s="615"/>
      <c r="BH3" s="616"/>
      <c r="BI3" s="614" t="s">
        <v>70</v>
      </c>
      <c r="BJ3" s="615"/>
      <c r="BK3" s="615"/>
      <c r="BL3" s="555"/>
      <c r="BM3" s="555"/>
      <c r="BN3" s="555"/>
      <c r="BO3" s="615"/>
      <c r="BP3" s="615"/>
      <c r="BQ3" s="615"/>
      <c r="BR3" s="615"/>
      <c r="BS3" s="616"/>
      <c r="BT3" s="633" t="s">
        <v>71</v>
      </c>
      <c r="BU3" s="634"/>
      <c r="BV3" s="635"/>
      <c r="BW3" s="630" t="s">
        <v>72</v>
      </c>
      <c r="BX3" s="631"/>
      <c r="BY3" s="632"/>
      <c r="BZ3" s="620" t="s">
        <v>49</v>
      </c>
      <c r="CA3" s="621"/>
      <c r="CB3" s="621"/>
      <c r="CC3" s="621"/>
      <c r="CD3" s="621"/>
      <c r="CE3" s="621"/>
      <c r="CF3" s="621"/>
      <c r="CG3" s="621"/>
      <c r="CH3" s="621"/>
      <c r="CI3" s="621"/>
      <c r="CJ3" s="622"/>
    </row>
    <row r="4" spans="1:88" ht="24.75" customHeight="1">
      <c r="A4" s="588" t="s">
        <v>56</v>
      </c>
      <c r="B4" s="589"/>
      <c r="C4" s="589"/>
      <c r="D4" s="589"/>
      <c r="E4" s="590"/>
      <c r="F4" s="557" t="s">
        <v>60</v>
      </c>
      <c r="G4" s="555"/>
      <c r="H4" s="556"/>
      <c r="I4" s="557" t="s">
        <v>59</v>
      </c>
      <c r="J4" s="555"/>
      <c r="K4" s="556"/>
      <c r="L4" s="557" t="s">
        <v>57</v>
      </c>
      <c r="M4" s="555"/>
      <c r="N4" s="556"/>
      <c r="O4" s="555" t="s">
        <v>63</v>
      </c>
      <c r="P4" s="556"/>
      <c r="Q4" s="557" t="s">
        <v>60</v>
      </c>
      <c r="R4" s="555"/>
      <c r="S4" s="556"/>
      <c r="T4" s="557" t="s">
        <v>59</v>
      </c>
      <c r="U4" s="555"/>
      <c r="V4" s="556"/>
      <c r="W4" s="557" t="s">
        <v>57</v>
      </c>
      <c r="X4" s="555"/>
      <c r="Y4" s="556"/>
      <c r="Z4" s="557" t="s">
        <v>63</v>
      </c>
      <c r="AA4" s="556"/>
      <c r="AB4" s="557" t="s">
        <v>60</v>
      </c>
      <c r="AC4" s="555"/>
      <c r="AD4" s="556"/>
      <c r="AE4" s="557" t="s">
        <v>59</v>
      </c>
      <c r="AF4" s="555"/>
      <c r="AG4" s="556"/>
      <c r="AH4" s="557" t="s">
        <v>57</v>
      </c>
      <c r="AI4" s="555"/>
      <c r="AJ4" s="556"/>
      <c r="AK4" s="557" t="s">
        <v>63</v>
      </c>
      <c r="AL4" s="556"/>
      <c r="AM4" s="557" t="s">
        <v>60</v>
      </c>
      <c r="AN4" s="555"/>
      <c r="AO4" s="556"/>
      <c r="AP4" s="557" t="s">
        <v>59</v>
      </c>
      <c r="AQ4" s="555"/>
      <c r="AR4" s="556"/>
      <c r="AS4" s="557" t="s">
        <v>57</v>
      </c>
      <c r="AT4" s="555"/>
      <c r="AU4" s="555"/>
      <c r="AV4" s="557" t="s">
        <v>63</v>
      </c>
      <c r="AW4" s="556"/>
      <c r="AX4" s="557" t="s">
        <v>60</v>
      </c>
      <c r="AY4" s="555"/>
      <c r="AZ4" s="556"/>
      <c r="BA4" s="557" t="s">
        <v>59</v>
      </c>
      <c r="BB4" s="555"/>
      <c r="BC4" s="556"/>
      <c r="BD4" s="557" t="s">
        <v>57</v>
      </c>
      <c r="BE4" s="555"/>
      <c r="BF4" s="555"/>
      <c r="BG4" s="557" t="s">
        <v>63</v>
      </c>
      <c r="BH4" s="556"/>
      <c r="BI4" s="557" t="s">
        <v>60</v>
      </c>
      <c r="BJ4" s="555"/>
      <c r="BK4" s="555"/>
      <c r="BL4" s="557" t="s">
        <v>59</v>
      </c>
      <c r="BM4" s="555"/>
      <c r="BN4" s="556"/>
      <c r="BO4" s="627" t="s">
        <v>57</v>
      </c>
      <c r="BP4" s="628"/>
      <c r="BQ4" s="629"/>
      <c r="BR4" s="557" t="s">
        <v>63</v>
      </c>
      <c r="BS4" s="556"/>
      <c r="BT4" s="557" t="s">
        <v>60</v>
      </c>
      <c r="BU4" s="555"/>
      <c r="BV4" s="556"/>
      <c r="BW4" s="557" t="s">
        <v>60</v>
      </c>
      <c r="BX4" s="555"/>
      <c r="BY4" s="556"/>
      <c r="BZ4" s="557" t="s">
        <v>60</v>
      </c>
      <c r="CA4" s="555"/>
      <c r="CB4" s="556"/>
      <c r="CC4" s="557" t="s">
        <v>59</v>
      </c>
      <c r="CD4" s="555"/>
      <c r="CE4" s="556"/>
      <c r="CF4" s="557" t="s">
        <v>57</v>
      </c>
      <c r="CG4" s="555"/>
      <c r="CH4" s="556"/>
      <c r="CI4" s="555" t="s">
        <v>63</v>
      </c>
      <c r="CJ4" s="556"/>
    </row>
    <row r="5" spans="1:88" s="19" customFormat="1" ht="18.75" customHeight="1">
      <c r="A5" s="654" t="s">
        <v>21</v>
      </c>
      <c r="B5" s="655"/>
      <c r="C5" s="655"/>
      <c r="D5" s="656"/>
      <c r="E5" s="657" t="s">
        <v>39</v>
      </c>
      <c r="F5" s="617" t="s">
        <v>41</v>
      </c>
      <c r="G5" s="619" t="s">
        <v>66</v>
      </c>
      <c r="H5" s="623"/>
      <c r="I5" s="617" t="s">
        <v>41</v>
      </c>
      <c r="J5" s="619" t="s">
        <v>66</v>
      </c>
      <c r="K5" s="623"/>
      <c r="L5" s="617" t="s">
        <v>41</v>
      </c>
      <c r="M5" s="619" t="s">
        <v>66</v>
      </c>
      <c r="N5" s="623"/>
      <c r="O5" s="610" t="s">
        <v>41</v>
      </c>
      <c r="P5" s="612" t="s">
        <v>67</v>
      </c>
      <c r="Q5" s="617" t="s">
        <v>41</v>
      </c>
      <c r="R5" s="619" t="s">
        <v>66</v>
      </c>
      <c r="S5" s="623"/>
      <c r="T5" s="617" t="s">
        <v>41</v>
      </c>
      <c r="U5" s="619" t="s">
        <v>66</v>
      </c>
      <c r="V5" s="623"/>
      <c r="W5" s="617" t="s">
        <v>41</v>
      </c>
      <c r="X5" s="619" t="s">
        <v>66</v>
      </c>
      <c r="Y5" s="623"/>
      <c r="Z5" s="610" t="s">
        <v>41</v>
      </c>
      <c r="AA5" s="612" t="s">
        <v>67</v>
      </c>
      <c r="AB5" s="617" t="s">
        <v>41</v>
      </c>
      <c r="AC5" s="619" t="s">
        <v>66</v>
      </c>
      <c r="AD5" s="623"/>
      <c r="AE5" s="617" t="s">
        <v>41</v>
      </c>
      <c r="AF5" s="619" t="s">
        <v>66</v>
      </c>
      <c r="AG5" s="623"/>
      <c r="AH5" s="617" t="s">
        <v>41</v>
      </c>
      <c r="AI5" s="619" t="s">
        <v>66</v>
      </c>
      <c r="AJ5" s="623"/>
      <c r="AK5" s="617" t="s">
        <v>41</v>
      </c>
      <c r="AL5" s="612" t="s">
        <v>67</v>
      </c>
      <c r="AM5" s="617" t="s">
        <v>41</v>
      </c>
      <c r="AN5" s="619" t="s">
        <v>66</v>
      </c>
      <c r="AO5" s="623"/>
      <c r="AP5" s="617" t="s">
        <v>41</v>
      </c>
      <c r="AQ5" s="619" t="s">
        <v>66</v>
      </c>
      <c r="AR5" s="623"/>
      <c r="AS5" s="617" t="s">
        <v>41</v>
      </c>
      <c r="AT5" s="619" t="s">
        <v>66</v>
      </c>
      <c r="AU5" s="619"/>
      <c r="AV5" s="617" t="s">
        <v>41</v>
      </c>
      <c r="AW5" s="612" t="s">
        <v>67</v>
      </c>
      <c r="AX5" s="617" t="s">
        <v>41</v>
      </c>
      <c r="AY5" s="619" t="s">
        <v>66</v>
      </c>
      <c r="AZ5" s="623"/>
      <c r="BA5" s="617" t="s">
        <v>41</v>
      </c>
      <c r="BB5" s="619" t="s">
        <v>66</v>
      </c>
      <c r="BC5" s="623"/>
      <c r="BD5" s="617" t="s">
        <v>41</v>
      </c>
      <c r="BE5" s="619" t="s">
        <v>66</v>
      </c>
      <c r="BF5" s="619"/>
      <c r="BG5" s="617" t="s">
        <v>41</v>
      </c>
      <c r="BH5" s="612" t="s">
        <v>67</v>
      </c>
      <c r="BI5" s="617" t="s">
        <v>41</v>
      </c>
      <c r="BJ5" s="619" t="s">
        <v>66</v>
      </c>
      <c r="BK5" s="619"/>
      <c r="BL5" s="624" t="s">
        <v>41</v>
      </c>
      <c r="BM5" s="626" t="s">
        <v>66</v>
      </c>
      <c r="BN5" s="626"/>
      <c r="BO5" s="624" t="s">
        <v>41</v>
      </c>
      <c r="BP5" s="626" t="s">
        <v>66</v>
      </c>
      <c r="BQ5" s="626"/>
      <c r="BR5" s="610" t="s">
        <v>41</v>
      </c>
      <c r="BS5" s="612" t="s">
        <v>67</v>
      </c>
      <c r="BT5" s="617" t="s">
        <v>41</v>
      </c>
      <c r="BU5" s="619" t="s">
        <v>66</v>
      </c>
      <c r="BV5" s="623"/>
      <c r="BW5" s="617" t="s">
        <v>41</v>
      </c>
      <c r="BX5" s="619" t="s">
        <v>66</v>
      </c>
      <c r="BY5" s="623"/>
      <c r="BZ5" s="617" t="s">
        <v>41</v>
      </c>
      <c r="CA5" s="619" t="s">
        <v>66</v>
      </c>
      <c r="CB5" s="623"/>
      <c r="CC5" s="617" t="s">
        <v>41</v>
      </c>
      <c r="CD5" s="619" t="s">
        <v>66</v>
      </c>
      <c r="CE5" s="623"/>
      <c r="CF5" s="617" t="s">
        <v>41</v>
      </c>
      <c r="CG5" s="619" t="s">
        <v>66</v>
      </c>
      <c r="CH5" s="623"/>
      <c r="CI5" s="610" t="s">
        <v>41</v>
      </c>
      <c r="CJ5" s="612" t="s">
        <v>73</v>
      </c>
    </row>
    <row r="6" spans="1:88" s="3" customFormat="1" ht="33.75" customHeight="1" thickBot="1">
      <c r="A6" s="325" t="s">
        <v>22</v>
      </c>
      <c r="B6" s="326" t="s">
        <v>23</v>
      </c>
      <c r="C6" s="326" t="s">
        <v>62</v>
      </c>
      <c r="D6" s="327" t="s">
        <v>24</v>
      </c>
      <c r="E6" s="658"/>
      <c r="F6" s="618"/>
      <c r="G6" s="328" t="s">
        <v>43</v>
      </c>
      <c r="H6" s="329" t="s">
        <v>42</v>
      </c>
      <c r="I6" s="618"/>
      <c r="J6" s="328" t="s">
        <v>43</v>
      </c>
      <c r="K6" s="329" t="s">
        <v>42</v>
      </c>
      <c r="L6" s="618"/>
      <c r="M6" s="328" t="s">
        <v>43</v>
      </c>
      <c r="N6" s="329" t="s">
        <v>42</v>
      </c>
      <c r="O6" s="611"/>
      <c r="P6" s="613"/>
      <c r="Q6" s="618"/>
      <c r="R6" s="328" t="s">
        <v>43</v>
      </c>
      <c r="S6" s="329" t="s">
        <v>42</v>
      </c>
      <c r="T6" s="618"/>
      <c r="U6" s="328" t="s">
        <v>43</v>
      </c>
      <c r="V6" s="329" t="s">
        <v>42</v>
      </c>
      <c r="W6" s="618"/>
      <c r="X6" s="328" t="s">
        <v>43</v>
      </c>
      <c r="Y6" s="329" t="s">
        <v>42</v>
      </c>
      <c r="Z6" s="611"/>
      <c r="AA6" s="613"/>
      <c r="AB6" s="618"/>
      <c r="AC6" s="328" t="s">
        <v>43</v>
      </c>
      <c r="AD6" s="329" t="s">
        <v>42</v>
      </c>
      <c r="AE6" s="618"/>
      <c r="AF6" s="328" t="s">
        <v>43</v>
      </c>
      <c r="AG6" s="329" t="s">
        <v>42</v>
      </c>
      <c r="AH6" s="618"/>
      <c r="AI6" s="328" t="s">
        <v>43</v>
      </c>
      <c r="AJ6" s="329" t="s">
        <v>42</v>
      </c>
      <c r="AK6" s="618"/>
      <c r="AL6" s="613"/>
      <c r="AM6" s="618"/>
      <c r="AN6" s="328" t="s">
        <v>43</v>
      </c>
      <c r="AO6" s="329" t="s">
        <v>42</v>
      </c>
      <c r="AP6" s="618"/>
      <c r="AQ6" s="328" t="s">
        <v>43</v>
      </c>
      <c r="AR6" s="329" t="s">
        <v>42</v>
      </c>
      <c r="AS6" s="618"/>
      <c r="AT6" s="328" t="s">
        <v>43</v>
      </c>
      <c r="AU6" s="330" t="s">
        <v>42</v>
      </c>
      <c r="AV6" s="618"/>
      <c r="AW6" s="613"/>
      <c r="AX6" s="618"/>
      <c r="AY6" s="328" t="s">
        <v>43</v>
      </c>
      <c r="AZ6" s="329" t="s">
        <v>42</v>
      </c>
      <c r="BA6" s="618"/>
      <c r="BB6" s="328" t="s">
        <v>43</v>
      </c>
      <c r="BC6" s="329" t="s">
        <v>42</v>
      </c>
      <c r="BD6" s="618"/>
      <c r="BE6" s="328" t="s">
        <v>43</v>
      </c>
      <c r="BF6" s="330" t="s">
        <v>42</v>
      </c>
      <c r="BG6" s="618"/>
      <c r="BH6" s="613"/>
      <c r="BI6" s="618"/>
      <c r="BJ6" s="328" t="s">
        <v>43</v>
      </c>
      <c r="BK6" s="330" t="s">
        <v>42</v>
      </c>
      <c r="BL6" s="625"/>
      <c r="BM6" s="331" t="s">
        <v>43</v>
      </c>
      <c r="BN6" s="332" t="s">
        <v>42</v>
      </c>
      <c r="BO6" s="625"/>
      <c r="BP6" s="331" t="s">
        <v>43</v>
      </c>
      <c r="BQ6" s="332" t="s">
        <v>42</v>
      </c>
      <c r="BR6" s="611"/>
      <c r="BS6" s="613"/>
      <c r="BT6" s="618"/>
      <c r="BU6" s="328" t="s">
        <v>43</v>
      </c>
      <c r="BV6" s="329" t="s">
        <v>42</v>
      </c>
      <c r="BW6" s="618"/>
      <c r="BX6" s="328" t="s">
        <v>43</v>
      </c>
      <c r="BY6" s="329" t="s">
        <v>42</v>
      </c>
      <c r="BZ6" s="618"/>
      <c r="CA6" s="328" t="s">
        <v>43</v>
      </c>
      <c r="CB6" s="329" t="s">
        <v>42</v>
      </c>
      <c r="CC6" s="618"/>
      <c r="CD6" s="328" t="s">
        <v>43</v>
      </c>
      <c r="CE6" s="329" t="s">
        <v>42</v>
      </c>
      <c r="CF6" s="618"/>
      <c r="CG6" s="328" t="s">
        <v>43</v>
      </c>
      <c r="CH6" s="329" t="s">
        <v>42</v>
      </c>
      <c r="CI6" s="611"/>
      <c r="CJ6" s="613"/>
    </row>
    <row r="7" spans="1:88" ht="30" customHeight="1" thickBot="1">
      <c r="A7" s="647" t="s">
        <v>35</v>
      </c>
      <c r="B7" s="648"/>
      <c r="C7" s="648"/>
      <c r="D7" s="648"/>
      <c r="E7" s="333">
        <v>1</v>
      </c>
      <c r="F7" s="215">
        <f aca="true" t="shared" si="0" ref="F7:R7">F8+F12+F16+F19+F20+F27+F28+F29</f>
        <v>100</v>
      </c>
      <c r="G7" s="216">
        <f t="shared" si="0"/>
        <v>291.2</v>
      </c>
      <c r="H7" s="214">
        <f t="shared" si="0"/>
        <v>38781996</v>
      </c>
      <c r="I7" s="215">
        <f t="shared" si="0"/>
        <v>100</v>
      </c>
      <c r="J7" s="216">
        <f t="shared" si="0"/>
        <v>25619.669999999995</v>
      </c>
      <c r="K7" s="214">
        <f t="shared" si="0"/>
        <v>374559631</v>
      </c>
      <c r="L7" s="215">
        <f t="shared" si="0"/>
        <v>100</v>
      </c>
      <c r="M7" s="216">
        <f t="shared" si="0"/>
        <v>1124.8</v>
      </c>
      <c r="N7" s="214">
        <f t="shared" si="0"/>
        <v>8998424</v>
      </c>
      <c r="O7" s="209">
        <f t="shared" si="0"/>
        <v>100</v>
      </c>
      <c r="P7" s="214">
        <f t="shared" si="0"/>
        <v>422340051</v>
      </c>
      <c r="Q7" s="215">
        <f t="shared" si="0"/>
        <v>100</v>
      </c>
      <c r="R7" s="216">
        <f t="shared" si="0"/>
        <v>272.65</v>
      </c>
      <c r="S7" s="217">
        <f aca="true" t="shared" si="1" ref="S7:Y7">S8+S12+S16+S19+S20+S27+S28+S29</f>
        <v>17425102</v>
      </c>
      <c r="T7" s="215">
        <f t="shared" si="1"/>
        <v>100.00000000000001</v>
      </c>
      <c r="U7" s="216">
        <f t="shared" si="1"/>
        <v>24143.54</v>
      </c>
      <c r="V7" s="217">
        <f t="shared" si="1"/>
        <v>142664189</v>
      </c>
      <c r="W7" s="215">
        <f t="shared" si="1"/>
        <v>99.99999999999999</v>
      </c>
      <c r="X7" s="216">
        <f t="shared" si="1"/>
        <v>1155.1799999999998</v>
      </c>
      <c r="Y7" s="214">
        <f t="shared" si="1"/>
        <v>4112438</v>
      </c>
      <c r="Z7" s="215">
        <f>Z8+Z12+Z16+Z19+Z20+Z27+Z28+Z29</f>
        <v>99.99999999999999</v>
      </c>
      <c r="AA7" s="214">
        <f>AA8+AA12+AA16+AA19+AA20+AA27+AA28+AA29</f>
        <v>164201729</v>
      </c>
      <c r="AB7" s="215">
        <f>AB8+AB12+AB16+AB19+AB20+AB27+AB28+AB29</f>
        <v>100.00000000000001</v>
      </c>
      <c r="AC7" s="216">
        <f>AC8+AC12+AC16+AC19+AC20+AC27+AC28+AC29</f>
        <v>199.81</v>
      </c>
      <c r="AD7" s="214">
        <f aca="true" t="shared" si="2" ref="AD7:AJ7">AD8+AD12+AD16+AD19+AD20+AD27+AD28+AD29</f>
        <v>7961779</v>
      </c>
      <c r="AE7" s="215">
        <f t="shared" si="2"/>
        <v>100</v>
      </c>
      <c r="AF7" s="216">
        <f t="shared" si="2"/>
        <v>39183.03999999999</v>
      </c>
      <c r="AG7" s="214">
        <f t="shared" si="2"/>
        <v>125542472</v>
      </c>
      <c r="AH7" s="215">
        <f t="shared" si="2"/>
        <v>100.00000000000003</v>
      </c>
      <c r="AI7" s="216">
        <f t="shared" si="2"/>
        <v>2767.580000000001</v>
      </c>
      <c r="AJ7" s="214">
        <f t="shared" si="2"/>
        <v>54250007</v>
      </c>
      <c r="AK7" s="215">
        <f>AK8+AK12+AK16+AK19+AK20+AK27+AK28+AK29</f>
        <v>100</v>
      </c>
      <c r="AL7" s="214">
        <f>AL8+AL12+AL16+AL19+AL20+AL27+AL28+AL29</f>
        <v>187754258</v>
      </c>
      <c r="AM7" s="215">
        <f>AM8+AM12+AM16+AM19+AM20+AM27+AM28+AM29</f>
        <v>100</v>
      </c>
      <c r="AN7" s="216">
        <f>AN8+AN12+AN16+AN19+AN20+AN27+AN28+AN29</f>
        <v>224.42000000000004</v>
      </c>
      <c r="AO7" s="214">
        <f aca="true" t="shared" si="3" ref="AO7:AU7">AO8+AO12+AO16+AO19+AO20+AO27+AO28+AO29</f>
        <v>8871856</v>
      </c>
      <c r="AP7" s="215">
        <f t="shared" si="3"/>
        <v>100.00000000000001</v>
      </c>
      <c r="AQ7" s="216">
        <f t="shared" si="3"/>
        <v>16512.36</v>
      </c>
      <c r="AR7" s="214">
        <f t="shared" si="3"/>
        <v>104605809</v>
      </c>
      <c r="AS7" s="215">
        <f t="shared" si="3"/>
        <v>100.00000000000001</v>
      </c>
      <c r="AT7" s="216">
        <f t="shared" si="3"/>
        <v>1300.5800000000002</v>
      </c>
      <c r="AU7" s="217">
        <f t="shared" si="3"/>
        <v>7647381</v>
      </c>
      <c r="AV7" s="215">
        <f>AV8+AV12+AV16+AV19+AV20+AV27+AV28+AV29</f>
        <v>99.99999999999999</v>
      </c>
      <c r="AW7" s="214">
        <f>AW8+AW12+AW16+AW19+AW20+AW27+AW28+AW29</f>
        <v>121125046</v>
      </c>
      <c r="AX7" s="215">
        <f>AX8+AX12+AX16+AX19+AX20+AX27+AX28+AX29</f>
        <v>99.99999999999999</v>
      </c>
      <c r="AY7" s="216">
        <f>AY8+AY12+AY16+AY19+AY20+AY27+AY28+AY29</f>
        <v>210.04</v>
      </c>
      <c r="AZ7" s="217">
        <f aca="true" t="shared" si="4" ref="AZ7:BF7">AZ8+AZ12+AZ16+AZ19+AZ20+AZ27+AZ28+AZ29</f>
        <v>5557763</v>
      </c>
      <c r="BA7" s="215">
        <f t="shared" si="4"/>
        <v>100</v>
      </c>
      <c r="BB7" s="216">
        <f t="shared" si="4"/>
        <v>21456</v>
      </c>
      <c r="BC7" s="217">
        <f t="shared" si="4"/>
        <v>8796961</v>
      </c>
      <c r="BD7" s="215">
        <f t="shared" si="4"/>
        <v>100</v>
      </c>
      <c r="BE7" s="216">
        <f t="shared" si="4"/>
        <v>820.0200000000001</v>
      </c>
      <c r="BF7" s="214">
        <f t="shared" si="4"/>
        <v>13120331</v>
      </c>
      <c r="BG7" s="215">
        <f aca="true" t="shared" si="5" ref="BG7:CA7">BG8+BG12+BG16+BG19+BG20+BG27+BG28+BG29</f>
        <v>100</v>
      </c>
      <c r="BH7" s="214">
        <f t="shared" si="5"/>
        <v>27475055</v>
      </c>
      <c r="BI7" s="215">
        <f aca="true" t="shared" si="6" ref="BI7:BS7">BI8+BI12+BI16+BI19+BI20+BI27+BI28+BI29</f>
        <v>100</v>
      </c>
      <c r="BJ7" s="216">
        <f t="shared" si="6"/>
        <v>223.42</v>
      </c>
      <c r="BK7" s="217">
        <f t="shared" si="6"/>
        <v>516093</v>
      </c>
      <c r="BL7" s="211">
        <f t="shared" si="6"/>
        <v>100</v>
      </c>
      <c r="BM7" s="209">
        <f t="shared" si="6"/>
        <v>14276.799999999996</v>
      </c>
      <c r="BN7" s="210">
        <f t="shared" si="6"/>
        <v>88530288</v>
      </c>
      <c r="BO7" s="211">
        <f t="shared" si="6"/>
        <v>100</v>
      </c>
      <c r="BP7" s="212">
        <f t="shared" si="6"/>
        <v>1005.41</v>
      </c>
      <c r="BQ7" s="213">
        <f t="shared" si="6"/>
        <v>452436</v>
      </c>
      <c r="BR7" s="209">
        <f t="shared" si="6"/>
        <v>100</v>
      </c>
      <c r="BS7" s="214">
        <f t="shared" si="6"/>
        <v>89498817</v>
      </c>
      <c r="BT7" s="215">
        <f t="shared" si="5"/>
        <v>100</v>
      </c>
      <c r="BU7" s="216">
        <f t="shared" si="5"/>
        <v>260.78000000000003</v>
      </c>
      <c r="BV7" s="217">
        <f t="shared" si="5"/>
        <v>46464212</v>
      </c>
      <c r="BW7" s="215">
        <f t="shared" si="5"/>
        <v>99.99999999999999</v>
      </c>
      <c r="BX7" s="216">
        <f t="shared" si="5"/>
        <v>517.6899999999999</v>
      </c>
      <c r="BY7" s="214">
        <f t="shared" si="5"/>
        <v>1890616</v>
      </c>
      <c r="BZ7" s="218">
        <f t="shared" si="5"/>
        <v>100</v>
      </c>
      <c r="CA7" s="218">
        <f t="shared" si="5"/>
        <v>261.71</v>
      </c>
      <c r="CB7" s="214">
        <f aca="true" t="shared" si="7" ref="CB7:CI7">CB8+CB12+CB16+CB19+CB20+CB27+CB28+CB29</f>
        <v>127469417</v>
      </c>
      <c r="CC7" s="218">
        <f t="shared" si="7"/>
        <v>100.00000000000001</v>
      </c>
      <c r="CD7" s="218">
        <f t="shared" si="7"/>
        <v>23029.519999999993</v>
      </c>
      <c r="CE7" s="214">
        <f t="shared" si="7"/>
        <v>844699350</v>
      </c>
      <c r="CF7" s="218">
        <f t="shared" si="7"/>
        <v>100</v>
      </c>
      <c r="CG7" s="218">
        <f t="shared" si="7"/>
        <v>1655.9599999999998</v>
      </c>
      <c r="CH7" s="214">
        <f t="shared" si="7"/>
        <v>88581017</v>
      </c>
      <c r="CI7" s="219">
        <f t="shared" si="7"/>
        <v>100</v>
      </c>
      <c r="CJ7" s="214">
        <f>CJ8+CJ12+CJ16+CJ19+CJ20+CJ27+CJ28+CJ29</f>
        <v>1060749784</v>
      </c>
    </row>
    <row r="8" spans="1:88" s="6" customFormat="1" ht="27" customHeight="1">
      <c r="A8" s="649" t="s">
        <v>20</v>
      </c>
      <c r="B8" s="650"/>
      <c r="C8" s="650"/>
      <c r="D8" s="650"/>
      <c r="E8" s="334">
        <v>2</v>
      </c>
      <c r="F8" s="226">
        <f aca="true" t="shared" si="8" ref="F8:R8">SUM(F9:F11)</f>
        <v>53.5</v>
      </c>
      <c r="G8" s="220">
        <f t="shared" si="8"/>
        <v>155.82</v>
      </c>
      <c r="H8" s="225">
        <f t="shared" si="8"/>
        <v>20753278</v>
      </c>
      <c r="I8" s="226">
        <f t="shared" si="8"/>
        <v>76.07</v>
      </c>
      <c r="J8" s="220">
        <f t="shared" si="8"/>
        <v>19488.61</v>
      </c>
      <c r="K8" s="225">
        <f t="shared" si="8"/>
        <v>284923523</v>
      </c>
      <c r="L8" s="226">
        <f t="shared" si="8"/>
        <v>33.34</v>
      </c>
      <c r="M8" s="220">
        <f t="shared" si="8"/>
        <v>375</v>
      </c>
      <c r="N8" s="225">
        <f t="shared" si="8"/>
        <v>3000000</v>
      </c>
      <c r="O8" s="335">
        <f t="shared" si="8"/>
        <v>73.08</v>
      </c>
      <c r="P8" s="225">
        <f t="shared" si="8"/>
        <v>308676801</v>
      </c>
      <c r="Q8" s="226">
        <f t="shared" si="8"/>
        <v>73.38</v>
      </c>
      <c r="R8" s="220">
        <f t="shared" si="8"/>
        <v>200.07</v>
      </c>
      <c r="S8" s="227">
        <f aca="true" t="shared" si="9" ref="S8:Y8">SUM(S9:S11)</f>
        <v>12786316</v>
      </c>
      <c r="T8" s="226">
        <f t="shared" si="9"/>
        <v>72.08000000000001</v>
      </c>
      <c r="U8" s="220">
        <f t="shared" si="9"/>
        <v>17403.24</v>
      </c>
      <c r="V8" s="227">
        <f t="shared" si="9"/>
        <v>102835724</v>
      </c>
      <c r="W8" s="226">
        <f t="shared" si="9"/>
        <v>7.93</v>
      </c>
      <c r="X8" s="220">
        <f t="shared" si="9"/>
        <v>91.65</v>
      </c>
      <c r="Y8" s="225">
        <f t="shared" si="9"/>
        <v>326281</v>
      </c>
      <c r="Z8" s="226">
        <f>SUM(Z9:Z11)</f>
        <v>70.61</v>
      </c>
      <c r="AA8" s="225">
        <f>SUM(AA9:AA11)</f>
        <v>115948321</v>
      </c>
      <c r="AB8" s="226">
        <f>SUM(AB9:AB11)</f>
        <v>82.03</v>
      </c>
      <c r="AC8" s="220">
        <f>SUM(AC9:AC11)</f>
        <v>163.9</v>
      </c>
      <c r="AD8" s="225">
        <f aca="true" t="shared" si="10" ref="AD8:AJ8">SUM(AD9:AD11)</f>
        <v>6531000</v>
      </c>
      <c r="AE8" s="226">
        <f t="shared" si="10"/>
        <v>58.09</v>
      </c>
      <c r="AF8" s="220">
        <f t="shared" si="10"/>
        <v>22760.37</v>
      </c>
      <c r="AG8" s="225">
        <f t="shared" si="10"/>
        <v>72924200</v>
      </c>
      <c r="AH8" s="226">
        <f t="shared" si="10"/>
        <v>9.040000000000001</v>
      </c>
      <c r="AI8" s="220">
        <f t="shared" si="10"/>
        <v>250.04000000000002</v>
      </c>
      <c r="AJ8" s="225">
        <f t="shared" si="10"/>
        <v>4901400</v>
      </c>
      <c r="AK8" s="226">
        <f>SUM(AK9:AK11)</f>
        <v>44.92</v>
      </c>
      <c r="AL8" s="225">
        <f>SUM(AL9:AL11)</f>
        <v>84356600</v>
      </c>
      <c r="AM8" s="226">
        <f>SUM(AM9:AM11)</f>
        <v>71.28</v>
      </c>
      <c r="AN8" s="220">
        <f>SUM(AN9:AN11)</f>
        <v>159.99</v>
      </c>
      <c r="AO8" s="225">
        <f aca="true" t="shared" si="11" ref="AO8:AU8">SUM(AO9:AO11)</f>
        <v>6324661</v>
      </c>
      <c r="AP8" s="226">
        <f t="shared" si="11"/>
        <v>69.83</v>
      </c>
      <c r="AQ8" s="220">
        <f t="shared" si="11"/>
        <v>11530.1</v>
      </c>
      <c r="AR8" s="225">
        <f t="shared" si="11"/>
        <v>73043204</v>
      </c>
      <c r="AS8" s="226">
        <f t="shared" si="11"/>
        <v>59.81</v>
      </c>
      <c r="AT8" s="220">
        <f t="shared" si="11"/>
        <v>777.8700000000001</v>
      </c>
      <c r="AU8" s="227">
        <f t="shared" si="11"/>
        <v>4573886</v>
      </c>
      <c r="AV8" s="226">
        <f>SUM(AV9:AV11)</f>
        <v>69.3</v>
      </c>
      <c r="AW8" s="225">
        <f>SUM(AW9:AW11)</f>
        <v>83941751</v>
      </c>
      <c r="AX8" s="226">
        <f>SUM(AX9:AX11)</f>
        <v>98.38999999999999</v>
      </c>
      <c r="AY8" s="220">
        <f>SUM(AY9:AY11)</f>
        <v>206.66</v>
      </c>
      <c r="AZ8" s="227">
        <f aca="true" t="shared" si="12" ref="AZ8:BF8">SUM(AZ9:AZ11)</f>
        <v>5468400</v>
      </c>
      <c r="BA8" s="226">
        <f t="shared" si="12"/>
        <v>65.91</v>
      </c>
      <c r="BB8" s="220">
        <f t="shared" si="12"/>
        <v>14141.949999999999</v>
      </c>
      <c r="BC8" s="227">
        <f t="shared" si="12"/>
        <v>5798200</v>
      </c>
      <c r="BD8" s="226">
        <f t="shared" si="12"/>
        <v>27.130000000000003</v>
      </c>
      <c r="BE8" s="220">
        <f t="shared" si="12"/>
        <v>222.48000000000002</v>
      </c>
      <c r="BF8" s="225">
        <f t="shared" si="12"/>
        <v>3559600</v>
      </c>
      <c r="BG8" s="226">
        <f aca="true" t="shared" si="13" ref="BG8:CA8">SUM(BG9:BG11)</f>
        <v>53.97</v>
      </c>
      <c r="BH8" s="225">
        <f t="shared" si="13"/>
        <v>14826200</v>
      </c>
      <c r="BI8" s="226">
        <f aca="true" t="shared" si="14" ref="BI8:BS8">SUM(BI9:BI11)</f>
        <v>65.1</v>
      </c>
      <c r="BJ8" s="220">
        <f t="shared" si="14"/>
        <v>145.45</v>
      </c>
      <c r="BK8" s="227">
        <f t="shared" si="14"/>
        <v>335976</v>
      </c>
      <c r="BL8" s="220">
        <f t="shared" si="14"/>
        <v>75</v>
      </c>
      <c r="BM8" s="220">
        <f t="shared" si="14"/>
        <v>10709.009999999998</v>
      </c>
      <c r="BN8" s="221">
        <f t="shared" si="14"/>
        <v>66406557</v>
      </c>
      <c r="BO8" s="220">
        <f t="shared" si="14"/>
        <v>91.14</v>
      </c>
      <c r="BP8" s="222">
        <f t="shared" si="14"/>
        <v>916.3299999999999</v>
      </c>
      <c r="BQ8" s="223">
        <f t="shared" si="14"/>
        <v>412350</v>
      </c>
      <c r="BR8" s="224">
        <f t="shared" si="14"/>
        <v>75.03</v>
      </c>
      <c r="BS8" s="225">
        <f t="shared" si="14"/>
        <v>67154883</v>
      </c>
      <c r="BT8" s="226">
        <f t="shared" si="13"/>
        <v>81.14</v>
      </c>
      <c r="BU8" s="220">
        <f t="shared" si="13"/>
        <v>211.62</v>
      </c>
      <c r="BV8" s="227">
        <f t="shared" si="13"/>
        <v>37703500</v>
      </c>
      <c r="BW8" s="226">
        <f t="shared" si="13"/>
        <v>93.33999999999999</v>
      </c>
      <c r="BX8" s="220">
        <f t="shared" si="13"/>
        <v>483.19</v>
      </c>
      <c r="BY8" s="225">
        <f t="shared" si="13"/>
        <v>1764616</v>
      </c>
      <c r="BZ8" s="228">
        <f t="shared" si="13"/>
        <v>71.91</v>
      </c>
      <c r="CA8" s="228">
        <f t="shared" si="13"/>
        <v>188.20999999999998</v>
      </c>
      <c r="CB8" s="225">
        <f aca="true" t="shared" si="15" ref="CB8:CJ8">SUM(CB9:CB11)</f>
        <v>91667747</v>
      </c>
      <c r="CC8" s="228">
        <f t="shared" si="15"/>
        <v>71.73</v>
      </c>
      <c r="CD8" s="228">
        <f t="shared" si="15"/>
        <v>16519.84</v>
      </c>
      <c r="CE8" s="225">
        <f t="shared" si="15"/>
        <v>605931408</v>
      </c>
      <c r="CF8" s="228">
        <f t="shared" si="15"/>
        <v>18.939999999999998</v>
      </c>
      <c r="CG8" s="228">
        <f t="shared" si="15"/>
        <v>313.57</v>
      </c>
      <c r="CH8" s="225">
        <f t="shared" si="15"/>
        <v>16773517</v>
      </c>
      <c r="CI8" s="229">
        <f t="shared" si="15"/>
        <v>67.34</v>
      </c>
      <c r="CJ8" s="225">
        <f t="shared" si="15"/>
        <v>714372672</v>
      </c>
    </row>
    <row r="9" spans="1:88" ht="22.5" customHeight="1">
      <c r="A9" s="651" t="s">
        <v>1</v>
      </c>
      <c r="B9" s="652">
        <v>210</v>
      </c>
      <c r="C9" s="336">
        <v>211</v>
      </c>
      <c r="D9" s="337" t="s">
        <v>25</v>
      </c>
      <c r="E9" s="338">
        <v>3</v>
      </c>
      <c r="F9" s="233">
        <f>ROUND(H9/H7*100,2)</f>
        <v>41.04</v>
      </c>
      <c r="G9" s="190">
        <f>ROUND(H9/H36,2)</f>
        <v>119.5</v>
      </c>
      <c r="H9" s="201">
        <v>15916100</v>
      </c>
      <c r="I9" s="233">
        <f>ROUND(K9/K7*100,2)</f>
        <v>58.29</v>
      </c>
      <c r="J9" s="190">
        <f>ROUND(K9/K36,2)</f>
        <v>14934.26</v>
      </c>
      <c r="K9" s="201">
        <v>218338895</v>
      </c>
      <c r="L9" s="233">
        <f>ROUND(N9/N7*100,2)</f>
        <v>25.61</v>
      </c>
      <c r="M9" s="190">
        <f>ROUND(N9/N36,2)</f>
        <v>288.03</v>
      </c>
      <c r="N9" s="201">
        <v>2304200</v>
      </c>
      <c r="O9" s="232">
        <f>ROUND(P9/P7*100,2)</f>
        <v>56.01</v>
      </c>
      <c r="P9" s="201">
        <f>H9+K9+N9</f>
        <v>236559195</v>
      </c>
      <c r="Q9" s="233">
        <f>ROUND(S9/S7*100,2)</f>
        <v>56.36</v>
      </c>
      <c r="R9" s="190">
        <f>ROUND(S9/S36,2)</f>
        <v>153.66</v>
      </c>
      <c r="S9" s="230">
        <v>9820520</v>
      </c>
      <c r="T9" s="233">
        <f>ROUND(V9/V7*100,2)</f>
        <v>55.09</v>
      </c>
      <c r="U9" s="190">
        <f>ROUND(V9/V36,2)</f>
        <v>13301.55</v>
      </c>
      <c r="V9" s="339">
        <v>78598866</v>
      </c>
      <c r="W9" s="233">
        <f>ROUND(Y9/Y7*100,2)</f>
        <v>6.09</v>
      </c>
      <c r="X9" s="190">
        <f>ROUND(Y9/Y36,2)</f>
        <v>70.39</v>
      </c>
      <c r="Y9" s="201">
        <v>250600</v>
      </c>
      <c r="Z9" s="233">
        <f>ROUND(AA9/$AA$7*100,2)</f>
        <v>54</v>
      </c>
      <c r="AA9" s="201">
        <f>S9+V9+Y9</f>
        <v>88669986</v>
      </c>
      <c r="AB9" s="233">
        <f>ROUND(AD9/AD7*100,2)</f>
        <v>62.8</v>
      </c>
      <c r="AC9" s="190">
        <f>ROUND(AD9/AD36,2)</f>
        <v>125.48</v>
      </c>
      <c r="AD9" s="201">
        <v>5000000</v>
      </c>
      <c r="AE9" s="233">
        <f>ROUND(AG9/AG7*100,2)</f>
        <v>44.43</v>
      </c>
      <c r="AF9" s="190">
        <f>ROUND(AG9/AG36,2)</f>
        <v>17409.49</v>
      </c>
      <c r="AG9" s="201">
        <v>55780000</v>
      </c>
      <c r="AH9" s="233">
        <f>ROUND(AJ9/AJ7*100,2)</f>
        <v>6.83</v>
      </c>
      <c r="AI9" s="190">
        <f>ROUND(AJ9/AJ36,2)</f>
        <v>188.91</v>
      </c>
      <c r="AJ9" s="201">
        <v>3703100</v>
      </c>
      <c r="AK9" s="233">
        <f>ROUND(AL9/$AL$7*100,2)</f>
        <v>34.34</v>
      </c>
      <c r="AL9" s="201">
        <f>AD9+AG9+AJ9</f>
        <v>64483100</v>
      </c>
      <c r="AM9" s="233">
        <f>ROUND(AO9/AO7*100,2)-0.01</f>
        <v>54.63</v>
      </c>
      <c r="AN9" s="190">
        <f>ROUND(AO9/AO36,2)</f>
        <v>122.62</v>
      </c>
      <c r="AO9" s="201">
        <v>4847363</v>
      </c>
      <c r="AP9" s="233">
        <f>ROUND(AR9/AR7*100,2)</f>
        <v>53.35</v>
      </c>
      <c r="AQ9" s="190">
        <f>ROUND(AR9/AR36,2)</f>
        <v>8809.2</v>
      </c>
      <c r="AR9" s="201">
        <v>55806300</v>
      </c>
      <c r="AS9" s="233">
        <f>ROUND(AU9/AU7*100,2)</f>
        <v>45.93</v>
      </c>
      <c r="AT9" s="190">
        <f>ROUND(AU9/AU36,2)</f>
        <v>597.32</v>
      </c>
      <c r="AU9" s="230">
        <v>3512255</v>
      </c>
      <c r="AV9" s="233">
        <f>ROUND(AW9/$AW$7*100,2)</f>
        <v>52.97</v>
      </c>
      <c r="AW9" s="201">
        <f>AO9+AR9+AU9</f>
        <v>64165918</v>
      </c>
      <c r="AX9" s="233">
        <f>ROUND(AZ9/AZ7*100,2)</f>
        <v>75.57</v>
      </c>
      <c r="AY9" s="190">
        <f>ROUND(AZ9/AZ36,2)</f>
        <v>158.73</v>
      </c>
      <c r="AZ9" s="230">
        <v>4200000</v>
      </c>
      <c r="BA9" s="233">
        <f>ROUND(BC9/BC7*100,2)</f>
        <v>50.62</v>
      </c>
      <c r="BB9" s="190">
        <f>ROUND(BC9/BC36,2)</f>
        <v>10861.71</v>
      </c>
      <c r="BC9" s="230">
        <v>4453300</v>
      </c>
      <c r="BD9" s="233">
        <f>ROUND(BF9/BF7*100,2)</f>
        <v>20.69</v>
      </c>
      <c r="BE9" s="190">
        <f>ROUND(BF9/BF36,2)</f>
        <v>169.65</v>
      </c>
      <c r="BF9" s="201">
        <v>2714440</v>
      </c>
      <c r="BG9" s="233">
        <f>ROUND(BH9/$BH$7*100,2)</f>
        <v>41.37</v>
      </c>
      <c r="BH9" s="201">
        <f>AZ9+BC9+BF9</f>
        <v>11367740</v>
      </c>
      <c r="BI9" s="233">
        <f>ROUND(BK9/BK7*100,2)</f>
        <v>50</v>
      </c>
      <c r="BJ9" s="190">
        <f>ROUND(BK9/BK36,2)</f>
        <v>111.71</v>
      </c>
      <c r="BK9" s="230">
        <v>258046</v>
      </c>
      <c r="BL9" s="190">
        <f>ROUND(BN9/BN7*100,2)</f>
        <v>57.17</v>
      </c>
      <c r="BM9" s="190">
        <f>ROUND(BN9/BN36,2)</f>
        <v>8162.5</v>
      </c>
      <c r="BN9" s="230">
        <v>50615664</v>
      </c>
      <c r="BO9" s="190">
        <f>ROUND(BQ9/BQ7*100,2)</f>
        <v>70</v>
      </c>
      <c r="BP9" s="190">
        <f>ROUND(BQ9/BQ36,2)</f>
        <v>703.79</v>
      </c>
      <c r="BQ9" s="231">
        <v>316705</v>
      </c>
      <c r="BR9" s="232">
        <f>ROUND(BS9/$BS$7*100,2)</f>
        <v>57.2</v>
      </c>
      <c r="BS9" s="201">
        <f>BK9+BN9+BQ9</f>
        <v>51190415</v>
      </c>
      <c r="BT9" s="233">
        <f>ROUND(BV9/BV7*100,2)</f>
        <v>62.27</v>
      </c>
      <c r="BU9" s="190">
        <f>ROUND(BV9/BV36,2)</f>
        <v>162.4</v>
      </c>
      <c r="BV9" s="230">
        <v>28935000</v>
      </c>
      <c r="BW9" s="233">
        <f>ROUND(BY9/BY7*100,2)</f>
        <v>71.44</v>
      </c>
      <c r="BX9" s="190">
        <f>ROUND(BY9/BY36,2)</f>
        <v>369.85</v>
      </c>
      <c r="BY9" s="201">
        <v>1350704</v>
      </c>
      <c r="BZ9" s="195">
        <f>ROUND(CB9/CB7*100,2)</f>
        <v>55.17</v>
      </c>
      <c r="CA9" s="195">
        <f>ROUND(CB9/CB36,2)</f>
        <v>144.39</v>
      </c>
      <c r="CB9" s="198">
        <f>H9+S9+AD9+AO9+AZ9+BV9+BY9+BK9</f>
        <v>70327733</v>
      </c>
      <c r="CC9" s="195">
        <f>ROUND(CE9/CE7*100,2)</f>
        <v>54.88</v>
      </c>
      <c r="CD9" s="195">
        <f>ROUND(CE9/CE36,2)</f>
        <v>12639.19</v>
      </c>
      <c r="CE9" s="198">
        <f>K9+V9+AG9+AR9+BC9+BN9</f>
        <v>463593025</v>
      </c>
      <c r="CF9" s="195">
        <f>ROUND(CH9/CH7*100,2)</f>
        <v>14.45</v>
      </c>
      <c r="CG9" s="195">
        <f>ROUND(CH9/CH36,2)</f>
        <v>239.31</v>
      </c>
      <c r="CH9" s="198">
        <f>N9+Y9+AJ9+AU9+BF9+BQ9</f>
        <v>12801300</v>
      </c>
      <c r="CI9" s="234">
        <f>ROUND(CJ9/CJ7*100,2)</f>
        <v>51.54</v>
      </c>
      <c r="CJ9" s="198">
        <f>CB9+CE9+CH9</f>
        <v>546722058</v>
      </c>
    </row>
    <row r="10" spans="1:88" ht="23.25" customHeight="1">
      <c r="A10" s="644"/>
      <c r="B10" s="653"/>
      <c r="C10" s="336">
        <v>212</v>
      </c>
      <c r="D10" s="337" t="s">
        <v>26</v>
      </c>
      <c r="E10" s="338">
        <v>4</v>
      </c>
      <c r="F10" s="233">
        <f>ROUND(H10/H7*100,2)-0.01</f>
        <v>0.07</v>
      </c>
      <c r="G10" s="190">
        <f>ROUND(H10/H36,2)</f>
        <v>0.23</v>
      </c>
      <c r="H10" s="201">
        <v>30578</v>
      </c>
      <c r="I10" s="233">
        <f>ROUND(K10/K7*100,2)+0.01</f>
        <v>0.18000000000000002</v>
      </c>
      <c r="J10" s="190">
        <f>ROUND(K10/K36,2)</f>
        <v>44.2</v>
      </c>
      <c r="K10" s="201">
        <v>646222</v>
      </c>
      <c r="L10" s="233">
        <f>ROUND(N10/N7*100,2)</f>
        <v>0</v>
      </c>
      <c r="M10" s="190">
        <f>ROUND(N10/N36,2)</f>
        <v>0</v>
      </c>
      <c r="N10" s="201">
        <v>0</v>
      </c>
      <c r="O10" s="232">
        <f>ROUND(P10/P7*100,2)-0.01</f>
        <v>0.15</v>
      </c>
      <c r="P10" s="201">
        <f>H10+K10+N10</f>
        <v>676800</v>
      </c>
      <c r="Q10" s="233">
        <f>ROUND(S10/S7*100,2)</f>
        <v>0</v>
      </c>
      <c r="R10" s="190">
        <f>ROUND(S10/S36,2)</f>
        <v>0</v>
      </c>
      <c r="S10" s="230">
        <v>0</v>
      </c>
      <c r="T10" s="233">
        <f>ROUND(V10/V7*100,2)</f>
        <v>0.35</v>
      </c>
      <c r="U10" s="190">
        <f>ROUND(V10/V36,2)</f>
        <v>84.62</v>
      </c>
      <c r="V10" s="339">
        <v>500000</v>
      </c>
      <c r="W10" s="233">
        <f>ROUND(Y10/Y7*100,2)</f>
        <v>0</v>
      </c>
      <c r="X10" s="190">
        <f>ROUND(Y10/Y36,2)</f>
        <v>0</v>
      </c>
      <c r="Y10" s="201">
        <v>0</v>
      </c>
      <c r="Z10" s="233">
        <f>ROUND(AA10/$AA$7*100,2)</f>
        <v>0.3</v>
      </c>
      <c r="AA10" s="201">
        <f>S10+V10+Y10</f>
        <v>500000</v>
      </c>
      <c r="AB10" s="233">
        <f>ROUND(AD10/AD7*100,2)</f>
        <v>0.26</v>
      </c>
      <c r="AC10" s="190">
        <f>ROUND(AD10/AD36,2)</f>
        <v>0.53</v>
      </c>
      <c r="AD10" s="201">
        <v>21000</v>
      </c>
      <c r="AE10" s="233">
        <f>ROUND(AG10/AG7*100,2)</f>
        <v>0.24</v>
      </c>
      <c r="AF10" s="190">
        <f>ROUND(AG10/AG36,2)</f>
        <v>92.92</v>
      </c>
      <c r="AG10" s="201">
        <v>297700</v>
      </c>
      <c r="AH10" s="233">
        <f>ROUND(AJ10/AJ7*100,2)</f>
        <v>0.15</v>
      </c>
      <c r="AI10" s="190">
        <f>ROUND(AJ10/AJ36,2)</f>
        <v>4.08</v>
      </c>
      <c r="AJ10" s="201">
        <v>80000</v>
      </c>
      <c r="AK10" s="233">
        <f>ROUND(AL10/$AL$7*100,2)</f>
        <v>0.21</v>
      </c>
      <c r="AL10" s="201">
        <f>AD10+AG10+AJ10</f>
        <v>398700</v>
      </c>
      <c r="AM10" s="233">
        <f>ROUND(AO10/AO7*100,2)</f>
        <v>0.15</v>
      </c>
      <c r="AN10" s="190">
        <f>ROUND(AO10/AO36,2)</f>
        <v>0.34</v>
      </c>
      <c r="AO10" s="201">
        <v>13464</v>
      </c>
      <c r="AP10" s="233">
        <f>ROUND(AR10/AR7*100,2)</f>
        <v>0.37</v>
      </c>
      <c r="AQ10" s="190">
        <f>ROUND(AR10/AR36,2)</f>
        <v>60.51</v>
      </c>
      <c r="AR10" s="201">
        <v>383336</v>
      </c>
      <c r="AS10" s="233">
        <f>ROUND(AU10/AU7*100,2)</f>
        <v>0</v>
      </c>
      <c r="AT10" s="190">
        <f>ROUND(AU10/AU36,2)</f>
        <v>0</v>
      </c>
      <c r="AU10" s="230">
        <v>0</v>
      </c>
      <c r="AV10" s="233">
        <f>ROUND(AW10/$AW$7*100,2)</f>
        <v>0.33</v>
      </c>
      <c r="AW10" s="201">
        <f>AO10+AR10+AU10</f>
        <v>396800</v>
      </c>
      <c r="AX10" s="233">
        <f>ROUND(AZ10/AZ7*100,2)</f>
        <v>0</v>
      </c>
      <c r="AY10" s="190">
        <f>ROUND(AZ10/AZ36,2)</f>
        <v>0</v>
      </c>
      <c r="AZ10" s="230">
        <v>0</v>
      </c>
      <c r="BA10" s="233">
        <f>ROUND(BC10/BC7*100,2)</f>
        <v>0</v>
      </c>
      <c r="BB10" s="190">
        <f>ROUND(BC10/BC36,2)</f>
        <v>0</v>
      </c>
      <c r="BC10" s="230">
        <v>0</v>
      </c>
      <c r="BD10" s="233">
        <f>ROUND(BF10/BF7*100,2)</f>
        <v>0.19</v>
      </c>
      <c r="BE10" s="190">
        <f>ROUND(BF10/BF36,2)</f>
        <v>1.59</v>
      </c>
      <c r="BF10" s="201">
        <v>25400</v>
      </c>
      <c r="BG10" s="233">
        <f>ROUND(BH10/$BH$7*100,2)+0.01</f>
        <v>0.09999999999999999</v>
      </c>
      <c r="BH10" s="201">
        <f>AZ10+BC10+BF10</f>
        <v>25400</v>
      </c>
      <c r="BI10" s="233">
        <f>ROUND(BK10/BK7*100,2)</f>
        <v>0</v>
      </c>
      <c r="BJ10" s="190">
        <f>ROUND(BK10/BK36,2)</f>
        <v>0</v>
      </c>
      <c r="BK10" s="230">
        <v>0</v>
      </c>
      <c r="BL10" s="190">
        <f>ROUND(BN10/BN7*100,2)</f>
        <v>0.24</v>
      </c>
      <c r="BM10" s="190">
        <f>ROUND(BN10/BN36,2)</f>
        <v>34.56</v>
      </c>
      <c r="BN10" s="230">
        <v>214300</v>
      </c>
      <c r="BO10" s="190">
        <f>ROUND(BQ10/BQ7*100,2)</f>
        <v>0</v>
      </c>
      <c r="BP10" s="190">
        <f>ROUND(BQ10/BQ36,2)</f>
        <v>0</v>
      </c>
      <c r="BQ10" s="235">
        <v>0</v>
      </c>
      <c r="BR10" s="232">
        <f>ROUND(BS10/$BS$7*100,2)</f>
        <v>0.24</v>
      </c>
      <c r="BS10" s="201">
        <f>BK10+BN10+BQ10</f>
        <v>214300</v>
      </c>
      <c r="BT10" s="233">
        <f>ROUND(BV10/BV7*100,2)</f>
        <v>0.06</v>
      </c>
      <c r="BU10" s="190">
        <f>ROUND(BV10/BV36,2)</f>
        <v>0.17</v>
      </c>
      <c r="BV10" s="230">
        <v>30000</v>
      </c>
      <c r="BW10" s="233">
        <f>ROUND(BY10/BY7*100,2)</f>
        <v>0.32</v>
      </c>
      <c r="BX10" s="190">
        <f>ROUND(BY10/BY36,2)</f>
        <v>1.64</v>
      </c>
      <c r="BY10" s="201">
        <v>6000</v>
      </c>
      <c r="BZ10" s="195">
        <f>ROUND(CB10/CB7*100,2)</f>
        <v>0.08</v>
      </c>
      <c r="CA10" s="195">
        <f>ROUND(CB10/CB36,2)</f>
        <v>0.21</v>
      </c>
      <c r="CB10" s="198">
        <f>H10+S10+AD10+AO10+AZ10+BV10+BY10+BK10</f>
        <v>101042</v>
      </c>
      <c r="CC10" s="195">
        <f>ROUND(CE10/CE7*100,2)</f>
        <v>0.24</v>
      </c>
      <c r="CD10" s="195">
        <f>ROUND(CE10/CE36,2)</f>
        <v>55.66</v>
      </c>
      <c r="CE10" s="198">
        <f>K10+V10+AG10+AR10+BC10+BN10</f>
        <v>2041558</v>
      </c>
      <c r="CF10" s="195">
        <f>ROUND(CH10/CH7*100,2)</f>
        <v>0.12</v>
      </c>
      <c r="CG10" s="195">
        <f>ROUND(CH10/CH36,2)</f>
        <v>1.97</v>
      </c>
      <c r="CH10" s="198">
        <f aca="true" t="shared" si="16" ref="CH10:CH35">N10+Y10+AJ10+AU10+BF10+BQ10</f>
        <v>105400</v>
      </c>
      <c r="CI10" s="234">
        <f>ROUND(CJ10/CJ7*100,2)</f>
        <v>0.21</v>
      </c>
      <c r="CJ10" s="198">
        <f>CB10+CE10+CH10</f>
        <v>2248000</v>
      </c>
    </row>
    <row r="11" spans="1:88" ht="25.5" customHeight="1" thickBot="1">
      <c r="A11" s="644"/>
      <c r="B11" s="653"/>
      <c r="C11" s="340">
        <v>213</v>
      </c>
      <c r="D11" s="341" t="s">
        <v>27</v>
      </c>
      <c r="E11" s="342">
        <v>5</v>
      </c>
      <c r="F11" s="241">
        <f>ROUND(H11/H7*100,2)</f>
        <v>12.39</v>
      </c>
      <c r="G11" s="236">
        <f>ROUND(H11/H36,2)</f>
        <v>36.09</v>
      </c>
      <c r="H11" s="242">
        <v>4806600</v>
      </c>
      <c r="I11" s="241">
        <f>ROUND(K11/K7*100,2)</f>
        <v>17.6</v>
      </c>
      <c r="J11" s="236">
        <f>ROUND(K11/K36,2)</f>
        <v>4510.15</v>
      </c>
      <c r="K11" s="242">
        <v>65938406</v>
      </c>
      <c r="L11" s="241">
        <f>ROUND(N11/N7*100,2)</f>
        <v>7.73</v>
      </c>
      <c r="M11" s="236">
        <f>ROUND(N11/N36,2)-0.01</f>
        <v>86.97</v>
      </c>
      <c r="N11" s="242">
        <v>695800</v>
      </c>
      <c r="O11" s="240">
        <f>ROUND(P11/P7*100,2)</f>
        <v>16.92</v>
      </c>
      <c r="P11" s="242">
        <f>H11+K11+N11</f>
        <v>71440806</v>
      </c>
      <c r="Q11" s="241">
        <f>ROUND(S11/S7*100,2)</f>
        <v>17.02</v>
      </c>
      <c r="R11" s="236">
        <f>ROUND(S11/S36,2)</f>
        <v>46.41</v>
      </c>
      <c r="S11" s="237">
        <v>2965796</v>
      </c>
      <c r="T11" s="241">
        <f>ROUND(V11/V7*100,2)</f>
        <v>16.64</v>
      </c>
      <c r="U11" s="236">
        <f>ROUND(V11/V36,2)</f>
        <v>4017.07</v>
      </c>
      <c r="V11" s="343">
        <v>23736858</v>
      </c>
      <c r="W11" s="241">
        <f>ROUND(Y11/Y7*100,2)</f>
        <v>1.84</v>
      </c>
      <c r="X11" s="236">
        <f>ROUND(Y11/Y36,2)</f>
        <v>21.26</v>
      </c>
      <c r="Y11" s="242">
        <v>75681</v>
      </c>
      <c r="Z11" s="241">
        <f>ROUND(AA11/$AA$7*100,2)</f>
        <v>16.31</v>
      </c>
      <c r="AA11" s="242">
        <f>S11+V11+Y11</f>
        <v>26778335</v>
      </c>
      <c r="AB11" s="241">
        <f>ROUND(AD11/AD7*100,2)</f>
        <v>18.97</v>
      </c>
      <c r="AC11" s="236">
        <f>ROUND(AD11/AD36,2)</f>
        <v>37.89</v>
      </c>
      <c r="AD11" s="242">
        <v>1510000</v>
      </c>
      <c r="AE11" s="241">
        <f>ROUND(AG11/AG7*100,2)</f>
        <v>13.42</v>
      </c>
      <c r="AF11" s="236">
        <f>ROUND(AG11/AG36,2)</f>
        <v>5257.96</v>
      </c>
      <c r="AG11" s="242">
        <v>16846500</v>
      </c>
      <c r="AH11" s="241">
        <f>ROUND(AJ11/AJ7*100,2)</f>
        <v>2.06</v>
      </c>
      <c r="AI11" s="236">
        <f>ROUND(AJ11/AJ36,2)</f>
        <v>57.05</v>
      </c>
      <c r="AJ11" s="242">
        <v>1118300</v>
      </c>
      <c r="AK11" s="241">
        <f>ROUND(AL11/$AL$7*100,2)</f>
        <v>10.37</v>
      </c>
      <c r="AL11" s="242">
        <f>AD11+AG11+AJ11</f>
        <v>19474800</v>
      </c>
      <c r="AM11" s="241">
        <f>ROUND(AO11/AO7*100,2)</f>
        <v>16.5</v>
      </c>
      <c r="AN11" s="236">
        <f>ROUND(AO11/AO36,2)</f>
        <v>37.03</v>
      </c>
      <c r="AO11" s="242">
        <v>1463834</v>
      </c>
      <c r="AP11" s="241">
        <f>ROUND(AR11/AR7*100,2)</f>
        <v>16.11</v>
      </c>
      <c r="AQ11" s="236">
        <f>ROUND(AR11/AR36,2)</f>
        <v>2660.39</v>
      </c>
      <c r="AR11" s="242">
        <v>16853568</v>
      </c>
      <c r="AS11" s="241">
        <f>ROUND(AU11/AU7*100,2)</f>
        <v>13.88</v>
      </c>
      <c r="AT11" s="236">
        <f>ROUND(AU11/AU36,2)</f>
        <v>180.55</v>
      </c>
      <c r="AU11" s="237">
        <v>1061631</v>
      </c>
      <c r="AV11" s="241">
        <f>ROUND(AW11/$AW$7*100,2)</f>
        <v>16</v>
      </c>
      <c r="AW11" s="242">
        <f>AO11+AR11+AU11</f>
        <v>19379033</v>
      </c>
      <c r="AX11" s="241">
        <f>ROUND(AZ11/AZ7*100,2)</f>
        <v>22.82</v>
      </c>
      <c r="AY11" s="236">
        <f>ROUND(AZ11/AZ36,2)-0.01</f>
        <v>47.93</v>
      </c>
      <c r="AZ11" s="237">
        <v>1268400</v>
      </c>
      <c r="BA11" s="241">
        <f>ROUND(BC11/BC7*100,2)</f>
        <v>15.29</v>
      </c>
      <c r="BB11" s="236">
        <f>ROUND(BC11/BC36,2)</f>
        <v>3280.24</v>
      </c>
      <c r="BC11" s="237">
        <v>1344900</v>
      </c>
      <c r="BD11" s="241">
        <f>ROUND(BF11/BF7*100,2)</f>
        <v>6.25</v>
      </c>
      <c r="BE11" s="236">
        <f>ROUND(BF11/BF36,2)</f>
        <v>51.24</v>
      </c>
      <c r="BF11" s="242">
        <v>819760</v>
      </c>
      <c r="BG11" s="241">
        <f>ROUND(BH11/$BH$7*100,2)</f>
        <v>12.5</v>
      </c>
      <c r="BH11" s="242">
        <f>AZ11+BC11+BF11</f>
        <v>3433060</v>
      </c>
      <c r="BI11" s="241">
        <f>ROUND(BK11/BK7*100,2)</f>
        <v>15.1</v>
      </c>
      <c r="BJ11" s="236">
        <f>ROUND(BK11/BK36,2)</f>
        <v>33.74</v>
      </c>
      <c r="BK11" s="237">
        <v>77930</v>
      </c>
      <c r="BL11" s="236">
        <f>ROUND(BN11/BN7*100,2)</f>
        <v>17.59</v>
      </c>
      <c r="BM11" s="236">
        <f>ROUND(BN11/BN36,2)</f>
        <v>2511.95</v>
      </c>
      <c r="BN11" s="237">
        <v>15576593</v>
      </c>
      <c r="BO11" s="236">
        <f>ROUND(BQ11/BQ7*100,2)</f>
        <v>21.14</v>
      </c>
      <c r="BP11" s="238">
        <f>ROUND(BQ11/BQ36,2)</f>
        <v>212.54</v>
      </c>
      <c r="BQ11" s="239">
        <v>95645</v>
      </c>
      <c r="BR11" s="240">
        <f>ROUND(BS11/$BS$7*100,2)-0.01</f>
        <v>17.59</v>
      </c>
      <c r="BS11" s="201">
        <f>BK11+BN11+BQ11</f>
        <v>15750168</v>
      </c>
      <c r="BT11" s="241">
        <f>ROUND(BV11/BV7*100,2)</f>
        <v>18.81</v>
      </c>
      <c r="BU11" s="236">
        <f>ROUND(BV11/BV36,2)</f>
        <v>49.05</v>
      </c>
      <c r="BV11" s="237">
        <v>8738500</v>
      </c>
      <c r="BW11" s="241">
        <f>ROUND(BY11/BY7*100,2)</f>
        <v>21.58</v>
      </c>
      <c r="BX11" s="236">
        <f>ROUND(BY11/BY36,2)</f>
        <v>111.7</v>
      </c>
      <c r="BY11" s="242">
        <v>407912</v>
      </c>
      <c r="BZ11" s="200">
        <f>ROUND(CB11/CB7*100,2)</f>
        <v>16.66</v>
      </c>
      <c r="CA11" s="200">
        <f>ROUND(CB11/CB36,2)</f>
        <v>43.61</v>
      </c>
      <c r="CB11" s="197">
        <f>H11+S11+AD11+AO11+AZ11+BV11+BY11+BK11</f>
        <v>21238972</v>
      </c>
      <c r="CC11" s="200">
        <f>ROUND(CE11/CE7*100,2)</f>
        <v>16.61</v>
      </c>
      <c r="CD11" s="200">
        <f>ROUND(CE11/CE36,2)</f>
        <v>3824.99</v>
      </c>
      <c r="CE11" s="197">
        <f>K11+V11+AG11+AR11+BC11+BN11</f>
        <v>140296825</v>
      </c>
      <c r="CF11" s="200">
        <f>ROUND(CH11/CH7*100,2)</f>
        <v>4.37</v>
      </c>
      <c r="CG11" s="200">
        <f>ROUND(CH11/CH36,2)</f>
        <v>72.29</v>
      </c>
      <c r="CH11" s="198">
        <f t="shared" si="16"/>
        <v>3866817</v>
      </c>
      <c r="CI11" s="243">
        <f>ROUND(CJ11/CJ7*100,2)</f>
        <v>15.59</v>
      </c>
      <c r="CJ11" s="197">
        <f>CB11+CE11+CH11</f>
        <v>165402614</v>
      </c>
    </row>
    <row r="12" spans="1:88" s="6" customFormat="1" ht="30" customHeight="1" thickBot="1">
      <c r="A12" s="636" t="s">
        <v>19</v>
      </c>
      <c r="B12" s="637"/>
      <c r="C12" s="637"/>
      <c r="D12" s="637"/>
      <c r="E12" s="344">
        <v>6</v>
      </c>
      <c r="F12" s="250">
        <f aca="true" t="shared" si="17" ref="F12:BY12">SUM(F13:F15)</f>
        <v>42.98</v>
      </c>
      <c r="G12" s="244">
        <f t="shared" si="17"/>
        <v>125.17</v>
      </c>
      <c r="H12" s="252">
        <f t="shared" si="17"/>
        <v>16670397</v>
      </c>
      <c r="I12" s="250">
        <f t="shared" si="17"/>
        <v>11.889999999999999</v>
      </c>
      <c r="J12" s="244">
        <f t="shared" si="17"/>
        <v>3047.53</v>
      </c>
      <c r="K12" s="252">
        <f t="shared" si="17"/>
        <v>44554835</v>
      </c>
      <c r="L12" s="250">
        <f t="shared" si="17"/>
        <v>31.1</v>
      </c>
      <c r="M12" s="244">
        <f t="shared" si="17"/>
        <v>349.8</v>
      </c>
      <c r="N12" s="252">
        <f t="shared" si="17"/>
        <v>2798400</v>
      </c>
      <c r="O12" s="345">
        <f t="shared" si="17"/>
        <v>15.16</v>
      </c>
      <c r="P12" s="252">
        <f t="shared" si="17"/>
        <v>64023632</v>
      </c>
      <c r="Q12" s="250">
        <f t="shared" si="17"/>
        <v>1.74</v>
      </c>
      <c r="R12" s="244">
        <f t="shared" si="17"/>
        <v>4.74</v>
      </c>
      <c r="S12" s="251">
        <f t="shared" si="17"/>
        <v>303000</v>
      </c>
      <c r="T12" s="250">
        <f t="shared" si="17"/>
        <v>10.719999999999999</v>
      </c>
      <c r="U12" s="244">
        <f t="shared" si="17"/>
        <v>2589.0299999999997</v>
      </c>
      <c r="V12" s="251">
        <f t="shared" si="17"/>
        <v>15298608</v>
      </c>
      <c r="W12" s="250">
        <f t="shared" si="17"/>
        <v>47.73</v>
      </c>
      <c r="X12" s="244">
        <f t="shared" si="17"/>
        <v>551.35</v>
      </c>
      <c r="Y12" s="252">
        <f t="shared" si="17"/>
        <v>1962800</v>
      </c>
      <c r="Z12" s="250">
        <f t="shared" si="17"/>
        <v>10.690000000000001</v>
      </c>
      <c r="AA12" s="252">
        <f>SUM(AA13:AA15)</f>
        <v>17564408</v>
      </c>
      <c r="AB12" s="250">
        <f aca="true" t="shared" si="18" ref="AB12:AJ12">SUM(AB13:AB15)</f>
        <v>3.25</v>
      </c>
      <c r="AC12" s="244">
        <f t="shared" si="18"/>
        <v>6.49</v>
      </c>
      <c r="AD12" s="252">
        <f t="shared" si="18"/>
        <v>258779</v>
      </c>
      <c r="AE12" s="250">
        <f t="shared" si="18"/>
        <v>27.19</v>
      </c>
      <c r="AF12" s="244">
        <f t="shared" si="18"/>
        <v>10654.27</v>
      </c>
      <c r="AG12" s="252">
        <f t="shared" si="18"/>
        <v>34136272</v>
      </c>
      <c r="AH12" s="250">
        <f t="shared" si="18"/>
        <v>89.07000000000001</v>
      </c>
      <c r="AI12" s="244">
        <f t="shared" si="18"/>
        <v>2464.9300000000003</v>
      </c>
      <c r="AJ12" s="252">
        <f t="shared" si="18"/>
        <v>48317607</v>
      </c>
      <c r="AK12" s="250">
        <f t="shared" si="17"/>
        <v>44.06</v>
      </c>
      <c r="AL12" s="252">
        <f>SUM(AL13:AL15)</f>
        <v>82712658</v>
      </c>
      <c r="AM12" s="250">
        <f aca="true" t="shared" si="19" ref="AM12:AU12">SUM(AM13:AM15)</f>
        <v>8.56</v>
      </c>
      <c r="AN12" s="244">
        <f t="shared" si="19"/>
        <v>19.21</v>
      </c>
      <c r="AO12" s="252">
        <f t="shared" si="19"/>
        <v>759435</v>
      </c>
      <c r="AP12" s="250">
        <f t="shared" si="19"/>
        <v>15.950000000000001</v>
      </c>
      <c r="AQ12" s="244">
        <f t="shared" si="19"/>
        <v>2634.5699999999997</v>
      </c>
      <c r="AR12" s="252">
        <f t="shared" si="19"/>
        <v>16690000</v>
      </c>
      <c r="AS12" s="250">
        <f t="shared" si="19"/>
        <v>24.18</v>
      </c>
      <c r="AT12" s="244">
        <f t="shared" si="19"/>
        <v>314.42</v>
      </c>
      <c r="AU12" s="251">
        <f t="shared" si="19"/>
        <v>1848813</v>
      </c>
      <c r="AV12" s="250">
        <f t="shared" si="17"/>
        <v>15.93</v>
      </c>
      <c r="AW12" s="252">
        <f t="shared" si="17"/>
        <v>19298248</v>
      </c>
      <c r="AX12" s="250">
        <f t="shared" si="17"/>
        <v>1.61</v>
      </c>
      <c r="AY12" s="244">
        <f t="shared" si="17"/>
        <v>3.38</v>
      </c>
      <c r="AZ12" s="251">
        <f t="shared" si="17"/>
        <v>89363</v>
      </c>
      <c r="BA12" s="250">
        <f t="shared" si="17"/>
        <v>16.24</v>
      </c>
      <c r="BB12" s="244">
        <f t="shared" si="17"/>
        <v>3484.78</v>
      </c>
      <c r="BC12" s="251">
        <f t="shared" si="17"/>
        <v>1428761</v>
      </c>
      <c r="BD12" s="250">
        <f t="shared" si="17"/>
        <v>14.48</v>
      </c>
      <c r="BE12" s="244">
        <f t="shared" si="17"/>
        <v>118.75</v>
      </c>
      <c r="BF12" s="252">
        <f t="shared" si="17"/>
        <v>1900000</v>
      </c>
      <c r="BG12" s="250">
        <f t="shared" si="17"/>
        <v>12.44</v>
      </c>
      <c r="BH12" s="252">
        <f t="shared" si="17"/>
        <v>3418124</v>
      </c>
      <c r="BI12" s="250">
        <f aca="true" t="shared" si="20" ref="BI12:BS12">SUM(BI13:BI15)</f>
        <v>34.9</v>
      </c>
      <c r="BJ12" s="244">
        <f t="shared" si="20"/>
        <v>77.97</v>
      </c>
      <c r="BK12" s="251">
        <f t="shared" si="20"/>
        <v>180117</v>
      </c>
      <c r="BL12" s="244">
        <f t="shared" si="20"/>
        <v>11.79</v>
      </c>
      <c r="BM12" s="244">
        <f t="shared" si="20"/>
        <v>1682.71</v>
      </c>
      <c r="BN12" s="245">
        <f t="shared" si="20"/>
        <v>10434459</v>
      </c>
      <c r="BO12" s="244">
        <f t="shared" si="20"/>
        <v>8.86</v>
      </c>
      <c r="BP12" s="246">
        <f t="shared" si="20"/>
        <v>89.08</v>
      </c>
      <c r="BQ12" s="247">
        <f t="shared" si="20"/>
        <v>40086</v>
      </c>
      <c r="BR12" s="248">
        <f t="shared" si="20"/>
        <v>11.91</v>
      </c>
      <c r="BS12" s="249">
        <f t="shared" si="20"/>
        <v>10654662</v>
      </c>
      <c r="BT12" s="250">
        <f t="shared" si="17"/>
        <v>8.29</v>
      </c>
      <c r="BU12" s="244">
        <f t="shared" si="17"/>
        <v>21.61</v>
      </c>
      <c r="BV12" s="251">
        <f t="shared" si="17"/>
        <v>3850000</v>
      </c>
      <c r="BW12" s="250">
        <f t="shared" si="17"/>
        <v>6.16</v>
      </c>
      <c r="BX12" s="244">
        <f t="shared" si="17"/>
        <v>31.87</v>
      </c>
      <c r="BY12" s="252">
        <f t="shared" si="17"/>
        <v>116400</v>
      </c>
      <c r="BZ12" s="246">
        <f>SUM(BZ13:BZ15)</f>
        <v>17.439999999999998</v>
      </c>
      <c r="CA12" s="246">
        <f>SUM(CA13:CA15)</f>
        <v>45.64</v>
      </c>
      <c r="CB12" s="252">
        <f aca="true" t="shared" si="21" ref="CB12:CJ12">SUM(CB13:CB15)</f>
        <v>22227491</v>
      </c>
      <c r="CC12" s="246">
        <f t="shared" si="21"/>
        <v>14.51</v>
      </c>
      <c r="CD12" s="246">
        <f t="shared" si="21"/>
        <v>3340.96</v>
      </c>
      <c r="CE12" s="252">
        <f t="shared" si="21"/>
        <v>122542935</v>
      </c>
      <c r="CF12" s="246">
        <f t="shared" si="21"/>
        <v>64.19</v>
      </c>
      <c r="CG12" s="246">
        <f t="shared" si="21"/>
        <v>1063.1</v>
      </c>
      <c r="CH12" s="246">
        <f t="shared" si="21"/>
        <v>56867706</v>
      </c>
      <c r="CI12" s="253">
        <f t="shared" si="21"/>
        <v>19.01</v>
      </c>
      <c r="CJ12" s="252">
        <f t="shared" si="21"/>
        <v>201638132</v>
      </c>
    </row>
    <row r="13" spans="1:88" ht="54" customHeight="1">
      <c r="A13" s="644" t="s">
        <v>46</v>
      </c>
      <c r="B13" s="346">
        <v>340</v>
      </c>
      <c r="C13" s="347"/>
      <c r="D13" s="185" t="s">
        <v>2</v>
      </c>
      <c r="E13" s="348">
        <v>7</v>
      </c>
      <c r="F13" s="260">
        <f>ROUND(H13/H7*100,2)</f>
        <v>42.98</v>
      </c>
      <c r="G13" s="254">
        <f>ROUND(H13/H36,2)</f>
        <v>125.17</v>
      </c>
      <c r="H13" s="259">
        <v>16670397</v>
      </c>
      <c r="I13" s="260">
        <f>ROUND(K13/K7*100,2)</f>
        <v>11.53</v>
      </c>
      <c r="J13" s="254">
        <f>ROUND(K13/K36,2)</f>
        <v>2955.07</v>
      </c>
      <c r="K13" s="259">
        <v>43203135</v>
      </c>
      <c r="L13" s="260">
        <f>ROUND(N13/N7*100,2)</f>
        <v>31.1</v>
      </c>
      <c r="M13" s="254">
        <f>ROUND(N13/N36,2)</f>
        <v>349.8</v>
      </c>
      <c r="N13" s="259">
        <v>2798400</v>
      </c>
      <c r="O13" s="258">
        <f>ROUND(P13/P7*100,2)</f>
        <v>14.84</v>
      </c>
      <c r="P13" s="259">
        <f>H13+K13+N13</f>
        <v>62671932</v>
      </c>
      <c r="Q13" s="260">
        <f>ROUND(S13/S7*100,2)</f>
        <v>0.3</v>
      </c>
      <c r="R13" s="254">
        <f>ROUND(S13/S36,2)</f>
        <v>0.83</v>
      </c>
      <c r="S13" s="255">
        <v>53000</v>
      </c>
      <c r="T13" s="260">
        <f>ROUND(V13/V7*100,2)</f>
        <v>8.84</v>
      </c>
      <c r="U13" s="254">
        <f>ROUND(V13/V36,2)</f>
        <v>2135.23</v>
      </c>
      <c r="V13" s="339">
        <v>12617084</v>
      </c>
      <c r="W13" s="260">
        <f>ROUND(Y13/Y7*100,2)</f>
        <v>11.25</v>
      </c>
      <c r="X13" s="254">
        <f>ROUND(Y13/Y36,2)</f>
        <v>130</v>
      </c>
      <c r="Y13" s="259">
        <v>462800</v>
      </c>
      <c r="Z13" s="260">
        <f>ROUND(AA13/$AA$7*100,2)</f>
        <v>8</v>
      </c>
      <c r="AA13" s="259">
        <f>S13+V13+Y13</f>
        <v>13132884</v>
      </c>
      <c r="AB13" s="260">
        <f>ROUND(AD13/AD7*100,2)</f>
        <v>2.87</v>
      </c>
      <c r="AC13" s="254">
        <f>ROUND(AD13/AD36,2)</f>
        <v>5.74</v>
      </c>
      <c r="AD13" s="259">
        <v>228779</v>
      </c>
      <c r="AE13" s="260">
        <f>ROUND(AG13/AG7*100,2)</f>
        <v>27.03</v>
      </c>
      <c r="AF13" s="254">
        <f>ROUND(AG13/AG36,2)</f>
        <v>10591.85</v>
      </c>
      <c r="AG13" s="259">
        <v>33936272</v>
      </c>
      <c r="AH13" s="260">
        <f>ROUND(AJ13/AJ7*100,2)</f>
        <v>89.01</v>
      </c>
      <c r="AI13" s="254">
        <f>ROUND(AJ13/AJ36,2)</f>
        <v>2463.4</v>
      </c>
      <c r="AJ13" s="259">
        <v>48287607</v>
      </c>
      <c r="AK13" s="260">
        <f>ROUND(AL13/$AL$7*100,2)</f>
        <v>43.92</v>
      </c>
      <c r="AL13" s="259">
        <f>AD13+AG13+AJ13</f>
        <v>82452658</v>
      </c>
      <c r="AM13" s="260">
        <f>ROUND(AO13/AO7*100,2)</f>
        <v>8.56</v>
      </c>
      <c r="AN13" s="254">
        <f>ROUND(AO13/AO36,2)</f>
        <v>19.21</v>
      </c>
      <c r="AO13" s="259">
        <v>759435</v>
      </c>
      <c r="AP13" s="260">
        <f>ROUND(AR13/AR7*100,2)</f>
        <v>15.81</v>
      </c>
      <c r="AQ13" s="254">
        <f>ROUND(AR13/AR36,2)</f>
        <v>2610.89</v>
      </c>
      <c r="AR13" s="259">
        <v>16540000</v>
      </c>
      <c r="AS13" s="260">
        <f>ROUND(AU13/AU7*100,2)</f>
        <v>24.18</v>
      </c>
      <c r="AT13" s="254">
        <f>ROUND(AU13/AU36,2)</f>
        <v>314.42</v>
      </c>
      <c r="AU13" s="255">
        <v>1848813</v>
      </c>
      <c r="AV13" s="260">
        <f>ROUND(AW13/$AW$7*100,2)</f>
        <v>15.81</v>
      </c>
      <c r="AW13" s="259">
        <f>AO13+AR13+AU13</f>
        <v>19148248</v>
      </c>
      <c r="AX13" s="260">
        <f>ROUND(AZ13/AZ7*100,2)</f>
        <v>1.61</v>
      </c>
      <c r="AY13" s="254">
        <f>ROUND(AZ13/AZ36,2)</f>
        <v>3.38</v>
      </c>
      <c r="AZ13" s="255">
        <v>89363</v>
      </c>
      <c r="BA13" s="260">
        <f>ROUND(BC13/BC7*100,2)</f>
        <v>16.24</v>
      </c>
      <c r="BB13" s="254">
        <f>ROUND(BC13/BC36,2)</f>
        <v>3484.78</v>
      </c>
      <c r="BC13" s="255">
        <v>1428761</v>
      </c>
      <c r="BD13" s="260">
        <f>ROUND(BF13/BF7*100,2)</f>
        <v>14.48</v>
      </c>
      <c r="BE13" s="254">
        <f>ROUND(BF13/BF36,2)</f>
        <v>118.75</v>
      </c>
      <c r="BF13" s="259">
        <v>1900000</v>
      </c>
      <c r="BG13" s="260">
        <f>ROUND(BH13/$BH$7*100,2)</f>
        <v>12.44</v>
      </c>
      <c r="BH13" s="259">
        <f>AZ13+BC13+BF13</f>
        <v>3418124</v>
      </c>
      <c r="BI13" s="260">
        <f>ROUND(BK13/BK7*100,2)</f>
        <v>23.47</v>
      </c>
      <c r="BJ13" s="254">
        <f>ROUND(BK13/BK36,2)</f>
        <v>52.43</v>
      </c>
      <c r="BK13" s="255">
        <v>121117</v>
      </c>
      <c r="BL13" s="254">
        <f>ROUND(BN13/BN7*100,2)</f>
        <v>11.11</v>
      </c>
      <c r="BM13" s="254">
        <f>ROUND(BN13/BN36,2)</f>
        <v>1585.95</v>
      </c>
      <c r="BN13" s="255">
        <v>9834459</v>
      </c>
      <c r="BO13" s="254">
        <f>ROUND(BQ13/BQ7*100,2)</f>
        <v>8.86</v>
      </c>
      <c r="BP13" s="256">
        <f>ROUND(BQ13/BQ36,2)</f>
        <v>89.08</v>
      </c>
      <c r="BQ13" s="257">
        <v>40086</v>
      </c>
      <c r="BR13" s="258">
        <f>ROUND(BS13/$BS$7*100,2)</f>
        <v>11.17</v>
      </c>
      <c r="BS13" s="259">
        <f>BK13+BN13+BQ13</f>
        <v>9995662</v>
      </c>
      <c r="BT13" s="260">
        <f>ROUND(BV13/BV7*100,2)</f>
        <v>8.18</v>
      </c>
      <c r="BU13" s="254">
        <f>ROUND(BV13/BV36,2)</f>
        <v>21.33</v>
      </c>
      <c r="BV13" s="255">
        <v>3800000</v>
      </c>
      <c r="BW13" s="260">
        <f>ROUND(BY13/BY7*100,2)</f>
        <v>6.16</v>
      </c>
      <c r="BX13" s="254">
        <f>ROUND(BY13/BY36,2)</f>
        <v>31.87</v>
      </c>
      <c r="BY13" s="259">
        <v>116400</v>
      </c>
      <c r="BZ13" s="261">
        <f>ROUND(CB13/CB7*100,2)</f>
        <v>17.13</v>
      </c>
      <c r="CA13" s="261">
        <f>ROUND(CB13/CB36,2)</f>
        <v>44.84</v>
      </c>
      <c r="CB13" s="262">
        <f>H13+S13+AD13+AO13+AZ13+BV13+BY13+BK13</f>
        <v>21838491</v>
      </c>
      <c r="CC13" s="261">
        <f>ROUND(CE13/CE7*100,2)</f>
        <v>13.92</v>
      </c>
      <c r="CD13" s="261">
        <f>ROUND(CE13/CE36,2)</f>
        <v>3205.1</v>
      </c>
      <c r="CE13" s="262">
        <f>K13+V13+AG13+AR13+BC13+BN13</f>
        <v>117559711</v>
      </c>
      <c r="CF13" s="261">
        <f>ROUND(CH13/CH7*100,2)</f>
        <v>62.47</v>
      </c>
      <c r="CG13" s="261">
        <f>ROUND(CH13/CH36,2)</f>
        <v>1034.5</v>
      </c>
      <c r="CH13" s="198">
        <f t="shared" si="16"/>
        <v>55337706</v>
      </c>
      <c r="CI13" s="263">
        <f>ROUND(CJ13/CJ7*100,2)</f>
        <v>18.36</v>
      </c>
      <c r="CJ13" s="262">
        <f>CB13+CE13+CH13</f>
        <v>194735908</v>
      </c>
    </row>
    <row r="14" spans="1:88" ht="41.25" customHeight="1">
      <c r="A14" s="645"/>
      <c r="B14" s="349">
        <v>310</v>
      </c>
      <c r="C14" s="336"/>
      <c r="D14" s="26" t="s">
        <v>3</v>
      </c>
      <c r="E14" s="338">
        <v>8</v>
      </c>
      <c r="F14" s="233">
        <f>ROUND(H14/H7*100,2)</f>
        <v>0</v>
      </c>
      <c r="G14" s="190">
        <f>ROUND(H14/H36,2)</f>
        <v>0</v>
      </c>
      <c r="H14" s="201">
        <v>0</v>
      </c>
      <c r="I14" s="233">
        <f>ROUND(K14/K7*100,2)</f>
        <v>0.11</v>
      </c>
      <c r="J14" s="190">
        <f>ROUND(K14/K36,2)</f>
        <v>27.36</v>
      </c>
      <c r="K14" s="201">
        <v>400000</v>
      </c>
      <c r="L14" s="233">
        <f>ROUND(N14/N7*100,2)</f>
        <v>0</v>
      </c>
      <c r="M14" s="190">
        <f>ROUND(N14/N36,2)</f>
        <v>0</v>
      </c>
      <c r="N14" s="201">
        <v>0</v>
      </c>
      <c r="O14" s="232">
        <f>ROUND(P14/P7*100,2)</f>
        <v>0.09</v>
      </c>
      <c r="P14" s="201">
        <f>H14+K14+N14</f>
        <v>400000</v>
      </c>
      <c r="Q14" s="233">
        <f>ROUND(S14/S7*100,2)</f>
        <v>0</v>
      </c>
      <c r="R14" s="190">
        <f>ROUND(S14/S36,2)</f>
        <v>0</v>
      </c>
      <c r="S14" s="230">
        <v>0</v>
      </c>
      <c r="T14" s="233">
        <f>ROUND(V14/V7*100,2)</f>
        <v>0.44</v>
      </c>
      <c r="U14" s="190">
        <f>ROUND(V14/V36,2)</f>
        <v>106.87</v>
      </c>
      <c r="V14" s="339">
        <v>631524</v>
      </c>
      <c r="W14" s="233">
        <f>ROUND(Y14/Y7*100,2)</f>
        <v>0</v>
      </c>
      <c r="X14" s="190">
        <f>ROUND(Y14/Y36,2)</f>
        <v>0</v>
      </c>
      <c r="Y14" s="201">
        <v>0</v>
      </c>
      <c r="Z14" s="233">
        <f>ROUND(AA14/$AA$7*100,2)</f>
        <v>0.38</v>
      </c>
      <c r="AA14" s="201">
        <f>S14+V14+Y14</f>
        <v>631524</v>
      </c>
      <c r="AB14" s="233">
        <f>ROUND(AD14/AD7*100,2)</f>
        <v>0.38</v>
      </c>
      <c r="AC14" s="190">
        <f>ROUND(AD14/AD36,2)</f>
        <v>0.75</v>
      </c>
      <c r="AD14" s="201">
        <v>30000</v>
      </c>
      <c r="AE14" s="233">
        <f>ROUND(AG14/AG7*100,2)</f>
        <v>0.16</v>
      </c>
      <c r="AF14" s="190">
        <f>ROUND(AG14/AG36,2)</f>
        <v>62.42</v>
      </c>
      <c r="AG14" s="201">
        <v>200000</v>
      </c>
      <c r="AH14" s="233">
        <f>ROUND(AJ14/AJ7*100,2)</f>
        <v>0.06</v>
      </c>
      <c r="AI14" s="190">
        <f>ROUND(AJ14/AJ36,2)</f>
        <v>1.53</v>
      </c>
      <c r="AJ14" s="201">
        <v>30000</v>
      </c>
      <c r="AK14" s="233">
        <f>ROUND(AL14/$AL$7*100,2)</f>
        <v>0.14</v>
      </c>
      <c r="AL14" s="201">
        <f>AD14+AG14+AJ14</f>
        <v>260000</v>
      </c>
      <c r="AM14" s="233">
        <f>ROUND(AO14/AO7*100,2)</f>
        <v>0</v>
      </c>
      <c r="AN14" s="190">
        <f>ROUND(AO14/AO36,2)</f>
        <v>0</v>
      </c>
      <c r="AO14" s="201">
        <v>0</v>
      </c>
      <c r="AP14" s="233">
        <f>ROUND(AR14/AR7*100,2)</f>
        <v>0</v>
      </c>
      <c r="AQ14" s="190">
        <f>ROUND(AR14/AR36,2)</f>
        <v>0</v>
      </c>
      <c r="AR14" s="201">
        <v>0</v>
      </c>
      <c r="AS14" s="233">
        <f>ROUND(AU14/AU7*100,2)</f>
        <v>0</v>
      </c>
      <c r="AT14" s="190">
        <f>ROUND(AU14/AU36,2)</f>
        <v>0</v>
      </c>
      <c r="AU14" s="230">
        <v>0</v>
      </c>
      <c r="AV14" s="233">
        <f>ROUND(AW14/$AW$7*100,2)</f>
        <v>0</v>
      </c>
      <c r="AW14" s="201">
        <f>AO14+AR14+AU14</f>
        <v>0</v>
      </c>
      <c r="AX14" s="233">
        <f>ROUND(AZ14/AZ7*100,2)</f>
        <v>0</v>
      </c>
      <c r="AY14" s="190">
        <f>ROUND(AZ14/AZ36,2)</f>
        <v>0</v>
      </c>
      <c r="AZ14" s="230">
        <v>0</v>
      </c>
      <c r="BA14" s="233">
        <f>ROUND(BC14/BC7*100,2)</f>
        <v>0</v>
      </c>
      <c r="BB14" s="190">
        <f>ROUND(BC14/BC36,2)</f>
        <v>0</v>
      </c>
      <c r="BC14" s="230">
        <v>0</v>
      </c>
      <c r="BD14" s="233">
        <f>ROUND(BF14/BF7*100,2)</f>
        <v>0</v>
      </c>
      <c r="BE14" s="190">
        <f>ROUND(BF14/BF36,2)</f>
        <v>0</v>
      </c>
      <c r="BF14" s="201">
        <v>0</v>
      </c>
      <c r="BG14" s="233">
        <f>ROUND(BH14/$BH$7*100,2)</f>
        <v>0</v>
      </c>
      <c r="BH14" s="201">
        <f>AZ14+BC14+BF14</f>
        <v>0</v>
      </c>
      <c r="BI14" s="233">
        <f>ROUND(BK14/BK7*100,2)</f>
        <v>11.43</v>
      </c>
      <c r="BJ14" s="190">
        <f>ROUND(BK14/BK36,2)</f>
        <v>25.54</v>
      </c>
      <c r="BK14" s="230">
        <v>59000</v>
      </c>
      <c r="BL14" s="190">
        <f>ROUND(BN14/BN7*100,2)</f>
        <v>0.51</v>
      </c>
      <c r="BM14" s="190">
        <f>ROUND(BN14/BN36,2)</f>
        <v>72.57</v>
      </c>
      <c r="BN14" s="230">
        <v>450000</v>
      </c>
      <c r="BO14" s="190">
        <f>ROUND(BQ14/BQ7*100,2)</f>
        <v>0</v>
      </c>
      <c r="BP14" s="264">
        <f>ROUND(BQ14/BQ36,2)</f>
        <v>0</v>
      </c>
      <c r="BQ14" s="265">
        <v>0</v>
      </c>
      <c r="BR14" s="232">
        <f>ROUND(BS14/$BS$7*100,2)</f>
        <v>0.57</v>
      </c>
      <c r="BS14" s="259">
        <f>BK14+BN14+BQ14</f>
        <v>509000</v>
      </c>
      <c r="BT14" s="233">
        <f>ROUND(BV14/BV7*100,2)</f>
        <v>0</v>
      </c>
      <c r="BU14" s="190">
        <f>ROUND(BV14/BV36,2)</f>
        <v>0</v>
      </c>
      <c r="BV14" s="230">
        <v>0</v>
      </c>
      <c r="BW14" s="233">
        <f>ROUND(BY14/BY7*100,2)</f>
        <v>0</v>
      </c>
      <c r="BX14" s="190">
        <f>ROUND(BY14/BY36,2)</f>
        <v>0</v>
      </c>
      <c r="BY14" s="201">
        <v>0</v>
      </c>
      <c r="BZ14" s="195">
        <f>ROUND(CB14/CB7*100,2)</f>
        <v>0.07</v>
      </c>
      <c r="CA14" s="195">
        <f>ROUND(CB14/CB36,2)</f>
        <v>0.18</v>
      </c>
      <c r="CB14" s="198">
        <f>H14+S14+AD14+AO14+AZ14+BV14+BY14+BK14</f>
        <v>89000</v>
      </c>
      <c r="CC14" s="195">
        <f>ROUND(CE14/CE7*100,2)</f>
        <v>0.2</v>
      </c>
      <c r="CD14" s="195">
        <f>ROUND(CE14/CE36,2)</f>
        <v>45.84</v>
      </c>
      <c r="CE14" s="198">
        <f>K14+V14+AG14+AR14+BC14+BN14</f>
        <v>1681524</v>
      </c>
      <c r="CF14" s="195">
        <f>ROUND(CH14/CH7*100,2)</f>
        <v>0.03</v>
      </c>
      <c r="CG14" s="195">
        <f>ROUND(CH14/CH36,2)</f>
        <v>0.56</v>
      </c>
      <c r="CH14" s="198">
        <f t="shared" si="16"/>
        <v>30000</v>
      </c>
      <c r="CI14" s="234">
        <f>ROUND(CJ14/CJ7*100,2)</f>
        <v>0.17</v>
      </c>
      <c r="CJ14" s="198">
        <f>CB14+CE14+CH14</f>
        <v>1800524</v>
      </c>
    </row>
    <row r="15" spans="1:88" ht="55.5" customHeight="1" thickBot="1">
      <c r="A15" s="350" t="s">
        <v>47</v>
      </c>
      <c r="B15" s="351">
        <v>220</v>
      </c>
      <c r="C15" s="340">
        <v>226</v>
      </c>
      <c r="D15" s="186" t="s">
        <v>4</v>
      </c>
      <c r="E15" s="342">
        <v>9</v>
      </c>
      <c r="F15" s="241">
        <f>ROUND(H15/H7*100,2)</f>
        <v>0</v>
      </c>
      <c r="G15" s="236">
        <f>ROUND(H15/H36,2)</f>
        <v>0</v>
      </c>
      <c r="H15" s="242">
        <v>0</v>
      </c>
      <c r="I15" s="241">
        <f>ROUND(K15/K7*100,2)</f>
        <v>0.25</v>
      </c>
      <c r="J15" s="236">
        <f>ROUND(K15/K36,2)</f>
        <v>65.1</v>
      </c>
      <c r="K15" s="242">
        <v>951700</v>
      </c>
      <c r="L15" s="241">
        <f>ROUND(N15/N7*100,2)</f>
        <v>0</v>
      </c>
      <c r="M15" s="236">
        <f>ROUND(N15/N36,2)</f>
        <v>0</v>
      </c>
      <c r="N15" s="242">
        <v>0</v>
      </c>
      <c r="O15" s="240">
        <f>ROUND(P15/P7*100,2)</f>
        <v>0.23</v>
      </c>
      <c r="P15" s="242">
        <f>H15+K15+N15</f>
        <v>951700</v>
      </c>
      <c r="Q15" s="241">
        <f>ROUND(S15/S7*100,2)+0.01</f>
        <v>1.44</v>
      </c>
      <c r="R15" s="236">
        <f>ROUND(S15/S36,2)</f>
        <v>3.91</v>
      </c>
      <c r="S15" s="237">
        <v>250000</v>
      </c>
      <c r="T15" s="241">
        <f>ROUND(V15/V7*100,2)</f>
        <v>1.44</v>
      </c>
      <c r="U15" s="236">
        <f>ROUND(V15/V36,2)</f>
        <v>346.93</v>
      </c>
      <c r="V15" s="343">
        <v>2050000</v>
      </c>
      <c r="W15" s="241">
        <f>ROUND(Y15/Y7*100,2)+0.01</f>
        <v>36.48</v>
      </c>
      <c r="X15" s="236">
        <f>ROUND(Y15/Y36,2)</f>
        <v>421.35</v>
      </c>
      <c r="Y15" s="242">
        <v>1500000</v>
      </c>
      <c r="Z15" s="241">
        <f>ROUND(AA15/$AA$7*100,2)</f>
        <v>2.31</v>
      </c>
      <c r="AA15" s="242">
        <f>S15+V15+Y15</f>
        <v>3800000</v>
      </c>
      <c r="AB15" s="241">
        <f>ROUND(AD15/AD7*100,2)</f>
        <v>0</v>
      </c>
      <c r="AC15" s="236">
        <f>ROUND(AD15/AD36,2)</f>
        <v>0</v>
      </c>
      <c r="AD15" s="242">
        <v>0</v>
      </c>
      <c r="AE15" s="241">
        <f>ROUND(AG15/AG7*100,2)</f>
        <v>0</v>
      </c>
      <c r="AF15" s="236">
        <f>ROUND(AG15/AG36,2)</f>
        <v>0</v>
      </c>
      <c r="AG15" s="242">
        <v>0</v>
      </c>
      <c r="AH15" s="241">
        <f>ROUND(AJ15/AJ7*100,2)</f>
        <v>0</v>
      </c>
      <c r="AI15" s="236">
        <f>ROUND(AJ15/AJ36,2)</f>
        <v>0</v>
      </c>
      <c r="AJ15" s="242">
        <v>0</v>
      </c>
      <c r="AK15" s="241">
        <f>ROUND(AL15/$AL$7*100,2)</f>
        <v>0</v>
      </c>
      <c r="AL15" s="242">
        <f>AD15+AG15+AJ15</f>
        <v>0</v>
      </c>
      <c r="AM15" s="241">
        <f>ROUND(AO15/AO7*100,2)</f>
        <v>0</v>
      </c>
      <c r="AN15" s="236">
        <f>ROUND(AO15/AO36,2)</f>
        <v>0</v>
      </c>
      <c r="AO15" s="242">
        <v>0</v>
      </c>
      <c r="AP15" s="241">
        <f>ROUND(AR15/AR7*100,2)</f>
        <v>0.14</v>
      </c>
      <c r="AQ15" s="236">
        <f>ROUND(AR15/AR36,2)</f>
        <v>23.68</v>
      </c>
      <c r="AR15" s="242">
        <v>150000</v>
      </c>
      <c r="AS15" s="241">
        <f>ROUND(AU15/AU7*100,2)</f>
        <v>0</v>
      </c>
      <c r="AT15" s="236">
        <f>ROUND(AU15/AU36,2)</f>
        <v>0</v>
      </c>
      <c r="AU15" s="237">
        <v>0</v>
      </c>
      <c r="AV15" s="241">
        <f>ROUND(AW15/$AW$7*100,2)</f>
        <v>0.12</v>
      </c>
      <c r="AW15" s="242">
        <f>AO15+AR15+AU15</f>
        <v>150000</v>
      </c>
      <c r="AX15" s="241">
        <f>ROUND(AZ15/AZ7*100,2)</f>
        <v>0</v>
      </c>
      <c r="AY15" s="236">
        <f>ROUND(AZ15/AZ36,2)</f>
        <v>0</v>
      </c>
      <c r="AZ15" s="237">
        <v>0</v>
      </c>
      <c r="BA15" s="241">
        <f>ROUND(BC15/BC7*100,2)</f>
        <v>0</v>
      </c>
      <c r="BB15" s="236">
        <f>ROUND(BC15/BC36,2)</f>
        <v>0</v>
      </c>
      <c r="BC15" s="237">
        <v>0</v>
      </c>
      <c r="BD15" s="241">
        <f>ROUND(BF15/BF7*100,2)</f>
        <v>0</v>
      </c>
      <c r="BE15" s="236">
        <f>ROUND(BF15/BF36,2)</f>
        <v>0</v>
      </c>
      <c r="BF15" s="242">
        <v>0</v>
      </c>
      <c r="BG15" s="241">
        <f>ROUND(BH15/$BH$7*100,2)</f>
        <v>0</v>
      </c>
      <c r="BH15" s="242">
        <f>AZ15+BC15+BF15</f>
        <v>0</v>
      </c>
      <c r="BI15" s="241">
        <f>ROUND(BK15/BK7*100,2)</f>
        <v>0</v>
      </c>
      <c r="BJ15" s="236">
        <f>ROUND(BK15/BK36,2)</f>
        <v>0</v>
      </c>
      <c r="BK15" s="237">
        <v>0</v>
      </c>
      <c r="BL15" s="236">
        <f>ROUND(BN15/BN7*100,2)</f>
        <v>0.17</v>
      </c>
      <c r="BM15" s="236">
        <f>ROUND(BN15/BN36,2)</f>
        <v>24.19</v>
      </c>
      <c r="BN15" s="237">
        <v>150000</v>
      </c>
      <c r="BO15" s="236">
        <f>ROUND(BQ15/BQ7*100,2)</f>
        <v>0</v>
      </c>
      <c r="BP15" s="266">
        <f>ROUND(BQ15/BQ36,2)</f>
        <v>0</v>
      </c>
      <c r="BQ15" s="267">
        <v>0</v>
      </c>
      <c r="BR15" s="238">
        <f>ROUND(BS15/$BS$7*100,2)</f>
        <v>0.17</v>
      </c>
      <c r="BS15" s="259">
        <f>BK15+BN15+BQ15</f>
        <v>150000</v>
      </c>
      <c r="BT15" s="241">
        <f>ROUND(BV15/BV7*100,2)</f>
        <v>0.11</v>
      </c>
      <c r="BU15" s="236">
        <f>ROUND(BV15/BV36,2)</f>
        <v>0.28</v>
      </c>
      <c r="BV15" s="237">
        <v>50000</v>
      </c>
      <c r="BW15" s="241">
        <f>ROUND(BY15/BY7*100,2)</f>
        <v>0</v>
      </c>
      <c r="BX15" s="236">
        <f>ROUND(BY15/BY36,2)</f>
        <v>0</v>
      </c>
      <c r="BY15" s="242">
        <v>0</v>
      </c>
      <c r="BZ15" s="200">
        <f>ROUND(CB15/CB7*100,2)</f>
        <v>0.24</v>
      </c>
      <c r="CA15" s="200">
        <f>ROUND(CB15/CB36,2)</f>
        <v>0.62</v>
      </c>
      <c r="CB15" s="197">
        <f>H15+S15+AD15+AO15+AZ15+BV15+BY15+BK15</f>
        <v>300000</v>
      </c>
      <c r="CC15" s="200">
        <f>ROUND(CE15/CE7*100,2)</f>
        <v>0.39</v>
      </c>
      <c r="CD15" s="200">
        <f>ROUND(CE15/CE36,2)</f>
        <v>90.02</v>
      </c>
      <c r="CE15" s="197">
        <f>K15+V15+AG15+AR15+BC15+BN15</f>
        <v>3301700</v>
      </c>
      <c r="CF15" s="200">
        <f>ROUND(CH15/CH7*100,2)</f>
        <v>1.69</v>
      </c>
      <c r="CG15" s="200">
        <f>ROUND(CH15/CH36,2)</f>
        <v>28.04</v>
      </c>
      <c r="CH15" s="198">
        <f t="shared" si="16"/>
        <v>1500000</v>
      </c>
      <c r="CI15" s="243">
        <f>ROUND(CJ15/CJ7*100,2)</f>
        <v>0.48</v>
      </c>
      <c r="CJ15" s="197">
        <f>CB15+CE15+CH15</f>
        <v>5101700</v>
      </c>
    </row>
    <row r="16" spans="1:88" s="6" customFormat="1" ht="27" customHeight="1" thickBot="1">
      <c r="A16" s="636" t="s">
        <v>18</v>
      </c>
      <c r="B16" s="637"/>
      <c r="C16" s="637"/>
      <c r="D16" s="637"/>
      <c r="E16" s="344">
        <v>10</v>
      </c>
      <c r="F16" s="250">
        <f aca="true" t="shared" si="22" ref="F16:BY16">SUM(F17:F18)</f>
        <v>0</v>
      </c>
      <c r="G16" s="244">
        <f t="shared" si="22"/>
        <v>0</v>
      </c>
      <c r="H16" s="252">
        <f t="shared" si="22"/>
        <v>0</v>
      </c>
      <c r="I16" s="250">
        <f t="shared" si="22"/>
        <v>2.64</v>
      </c>
      <c r="J16" s="244">
        <f t="shared" si="22"/>
        <v>676.94</v>
      </c>
      <c r="K16" s="252">
        <f t="shared" si="22"/>
        <v>9896862</v>
      </c>
      <c r="L16" s="250">
        <f t="shared" si="22"/>
        <v>0</v>
      </c>
      <c r="M16" s="244">
        <f t="shared" si="22"/>
        <v>0</v>
      </c>
      <c r="N16" s="252">
        <f t="shared" si="22"/>
        <v>0</v>
      </c>
      <c r="O16" s="345">
        <f t="shared" si="22"/>
        <v>2.34</v>
      </c>
      <c r="P16" s="252">
        <f t="shared" si="22"/>
        <v>9896862</v>
      </c>
      <c r="Q16" s="250">
        <f t="shared" si="22"/>
        <v>0</v>
      </c>
      <c r="R16" s="244">
        <f t="shared" si="22"/>
        <v>0</v>
      </c>
      <c r="S16" s="251">
        <f t="shared" si="22"/>
        <v>0</v>
      </c>
      <c r="T16" s="250">
        <f t="shared" si="22"/>
        <v>4.22</v>
      </c>
      <c r="U16" s="244">
        <f t="shared" si="22"/>
        <v>1018.78</v>
      </c>
      <c r="V16" s="251">
        <f t="shared" si="22"/>
        <v>6020000</v>
      </c>
      <c r="W16" s="250">
        <f t="shared" si="22"/>
        <v>0</v>
      </c>
      <c r="X16" s="244">
        <f t="shared" si="22"/>
        <v>0</v>
      </c>
      <c r="Y16" s="252">
        <f t="shared" si="22"/>
        <v>0</v>
      </c>
      <c r="Z16" s="250">
        <f t="shared" si="22"/>
        <v>3.6599999999999997</v>
      </c>
      <c r="AA16" s="252">
        <f>SUM(AA17:AA18)</f>
        <v>6020000</v>
      </c>
      <c r="AB16" s="250">
        <f aca="true" t="shared" si="23" ref="AB16:AJ16">SUM(AB17:AB18)</f>
        <v>0</v>
      </c>
      <c r="AC16" s="244">
        <f t="shared" si="23"/>
        <v>0</v>
      </c>
      <c r="AD16" s="252">
        <f t="shared" si="23"/>
        <v>0</v>
      </c>
      <c r="AE16" s="250">
        <f t="shared" si="23"/>
        <v>2.65</v>
      </c>
      <c r="AF16" s="244">
        <f t="shared" si="23"/>
        <v>1038.7</v>
      </c>
      <c r="AG16" s="252">
        <f t="shared" si="23"/>
        <v>3328000</v>
      </c>
      <c r="AH16" s="250">
        <f t="shared" si="23"/>
        <v>0</v>
      </c>
      <c r="AI16" s="244">
        <f t="shared" si="23"/>
        <v>0</v>
      </c>
      <c r="AJ16" s="252">
        <f t="shared" si="23"/>
        <v>0</v>
      </c>
      <c r="AK16" s="250">
        <f t="shared" si="22"/>
        <v>1.77</v>
      </c>
      <c r="AL16" s="252">
        <f>SUM(AL17:AL18)</f>
        <v>3328000</v>
      </c>
      <c r="AM16" s="250">
        <f aca="true" t="shared" si="24" ref="AM16:AU16">SUM(AM17:AM18)</f>
        <v>0</v>
      </c>
      <c r="AN16" s="244">
        <f t="shared" si="24"/>
        <v>0</v>
      </c>
      <c r="AO16" s="252">
        <f t="shared" si="24"/>
        <v>0</v>
      </c>
      <c r="AP16" s="250">
        <f t="shared" si="24"/>
        <v>3.4</v>
      </c>
      <c r="AQ16" s="244">
        <f t="shared" si="24"/>
        <v>561.36</v>
      </c>
      <c r="AR16" s="252">
        <f t="shared" si="24"/>
        <v>3556200</v>
      </c>
      <c r="AS16" s="250">
        <f t="shared" si="24"/>
        <v>0</v>
      </c>
      <c r="AT16" s="244">
        <f t="shared" si="24"/>
        <v>0</v>
      </c>
      <c r="AU16" s="251">
        <f t="shared" si="24"/>
        <v>0</v>
      </c>
      <c r="AV16" s="250">
        <f t="shared" si="22"/>
        <v>2.94</v>
      </c>
      <c r="AW16" s="252">
        <f t="shared" si="22"/>
        <v>3556200</v>
      </c>
      <c r="AX16" s="250">
        <f t="shared" si="22"/>
        <v>0</v>
      </c>
      <c r="AY16" s="244">
        <f t="shared" si="22"/>
        <v>0</v>
      </c>
      <c r="AZ16" s="251">
        <f t="shared" si="22"/>
        <v>0</v>
      </c>
      <c r="BA16" s="250">
        <f t="shared" si="22"/>
        <v>17.85</v>
      </c>
      <c r="BB16" s="244">
        <f t="shared" si="22"/>
        <v>3829.27</v>
      </c>
      <c r="BC16" s="251">
        <f t="shared" si="22"/>
        <v>1570000</v>
      </c>
      <c r="BD16" s="250">
        <f t="shared" si="22"/>
        <v>0</v>
      </c>
      <c r="BE16" s="244">
        <f t="shared" si="22"/>
        <v>0</v>
      </c>
      <c r="BF16" s="252">
        <f t="shared" si="22"/>
        <v>0</v>
      </c>
      <c r="BG16" s="250">
        <f t="shared" si="22"/>
        <v>5.71</v>
      </c>
      <c r="BH16" s="252">
        <f t="shared" si="22"/>
        <v>1570000</v>
      </c>
      <c r="BI16" s="250">
        <f aca="true" t="shared" si="25" ref="BI16:BP16">SUM(BI17:BI18)</f>
        <v>0</v>
      </c>
      <c r="BJ16" s="244">
        <f t="shared" si="25"/>
        <v>0</v>
      </c>
      <c r="BK16" s="251">
        <f t="shared" si="25"/>
        <v>0</v>
      </c>
      <c r="BL16" s="244">
        <f t="shared" si="25"/>
        <v>3.23</v>
      </c>
      <c r="BM16" s="244">
        <f t="shared" si="25"/>
        <v>461.22</v>
      </c>
      <c r="BN16" s="245">
        <f t="shared" si="25"/>
        <v>2860000</v>
      </c>
      <c r="BO16" s="244">
        <f t="shared" si="25"/>
        <v>0</v>
      </c>
      <c r="BP16" s="246">
        <f t="shared" si="25"/>
        <v>0</v>
      </c>
      <c r="BQ16" s="268">
        <v>0</v>
      </c>
      <c r="BR16" s="248">
        <f>SUM(BR17:BR18)</f>
        <v>3.2</v>
      </c>
      <c r="BS16" s="252">
        <f>SUM(BS17:BS18)</f>
        <v>2860000</v>
      </c>
      <c r="BT16" s="250">
        <f t="shared" si="22"/>
        <v>0</v>
      </c>
      <c r="BU16" s="244">
        <f t="shared" si="22"/>
        <v>0</v>
      </c>
      <c r="BV16" s="251">
        <f t="shared" si="22"/>
        <v>0</v>
      </c>
      <c r="BW16" s="250">
        <f t="shared" si="22"/>
        <v>0</v>
      </c>
      <c r="BX16" s="244">
        <f t="shared" si="22"/>
        <v>0</v>
      </c>
      <c r="BY16" s="252">
        <f t="shared" si="22"/>
        <v>0</v>
      </c>
      <c r="BZ16" s="246">
        <f>SUM(BZ17:BZ18)</f>
        <v>0</v>
      </c>
      <c r="CA16" s="246">
        <f>SUM(CA17:CA18)</f>
        <v>0</v>
      </c>
      <c r="CB16" s="252">
        <f aca="true" t="shared" si="26" ref="CB16:CJ16">SUM(CB17:CB18)</f>
        <v>0</v>
      </c>
      <c r="CC16" s="246">
        <f t="shared" si="26"/>
        <v>3.2199999999999998</v>
      </c>
      <c r="CD16" s="246">
        <f t="shared" si="26"/>
        <v>742.42</v>
      </c>
      <c r="CE16" s="252">
        <f t="shared" si="26"/>
        <v>27231062</v>
      </c>
      <c r="CF16" s="246">
        <f t="shared" si="26"/>
        <v>0</v>
      </c>
      <c r="CG16" s="246">
        <f t="shared" si="26"/>
        <v>0</v>
      </c>
      <c r="CH16" s="246">
        <f t="shared" si="26"/>
        <v>0</v>
      </c>
      <c r="CI16" s="253">
        <f t="shared" si="26"/>
        <v>2.57</v>
      </c>
      <c r="CJ16" s="252">
        <f t="shared" si="26"/>
        <v>27231062</v>
      </c>
    </row>
    <row r="17" spans="1:88" ht="27.75" customHeight="1">
      <c r="A17" s="582" t="s">
        <v>5</v>
      </c>
      <c r="B17" s="346">
        <v>340</v>
      </c>
      <c r="C17" s="347"/>
      <c r="D17" s="28" t="s">
        <v>6</v>
      </c>
      <c r="E17" s="348">
        <v>11</v>
      </c>
      <c r="F17" s="260">
        <f>ROUND(H17/H7*100,2)</f>
        <v>0</v>
      </c>
      <c r="G17" s="254">
        <f>ROUND(H17/H36,2)</f>
        <v>0</v>
      </c>
      <c r="H17" s="259">
        <v>0</v>
      </c>
      <c r="I17" s="260">
        <f>ROUND(K17/K7*100,2)</f>
        <v>2.64</v>
      </c>
      <c r="J17" s="269">
        <f>ROUND(K17/K36,2)</f>
        <v>676.94</v>
      </c>
      <c r="K17" s="259">
        <v>9896862</v>
      </c>
      <c r="L17" s="260">
        <f>ROUND(N17/N7*100,2)</f>
        <v>0</v>
      </c>
      <c r="M17" s="254">
        <f>ROUND(N17/N36,2)</f>
        <v>0</v>
      </c>
      <c r="N17" s="259">
        <v>0</v>
      </c>
      <c r="O17" s="258">
        <f>ROUND(P17/P7*100,2)</f>
        <v>2.34</v>
      </c>
      <c r="P17" s="259">
        <f>H17+K17+N17</f>
        <v>9896862</v>
      </c>
      <c r="Q17" s="260">
        <f>ROUND(S17/S7*100,2)</f>
        <v>0</v>
      </c>
      <c r="R17" s="254">
        <f>ROUND(S17/S36,2)</f>
        <v>0</v>
      </c>
      <c r="S17" s="255">
        <v>0</v>
      </c>
      <c r="T17" s="260">
        <f>ROUND(V17/V7*100,2)</f>
        <v>4.21</v>
      </c>
      <c r="U17" s="254">
        <f>ROUND(V17/V36,2)</f>
        <v>1015.4</v>
      </c>
      <c r="V17" s="339">
        <v>6000000</v>
      </c>
      <c r="W17" s="260">
        <f>ROUND(Y17/Y7*100,2)</f>
        <v>0</v>
      </c>
      <c r="X17" s="254">
        <f>ROUND(Y17/Y36,2)</f>
        <v>0</v>
      </c>
      <c r="Y17" s="259">
        <v>0</v>
      </c>
      <c r="Z17" s="260">
        <f>ROUND(AA17/$AA$7*100,2)</f>
        <v>3.65</v>
      </c>
      <c r="AA17" s="259">
        <f>S17+V17+Y17</f>
        <v>6000000</v>
      </c>
      <c r="AB17" s="260">
        <f>ROUND(AD17/AD7*100,2)</f>
        <v>0</v>
      </c>
      <c r="AC17" s="254">
        <f>ROUND(AD17/AD36,2)</f>
        <v>0</v>
      </c>
      <c r="AD17" s="259"/>
      <c r="AE17" s="260">
        <f>ROUND(AG17/AG7*100,2)</f>
        <v>2.65</v>
      </c>
      <c r="AF17" s="254">
        <f>ROUND(AG17/AG36,2)</f>
        <v>1038.7</v>
      </c>
      <c r="AG17" s="259">
        <v>3328000</v>
      </c>
      <c r="AH17" s="260">
        <f>ROUND(AJ17/AJ7*100,2)</f>
        <v>0</v>
      </c>
      <c r="AI17" s="254">
        <f>ROUND(AJ17/AJ36,2)</f>
        <v>0</v>
      </c>
      <c r="AJ17" s="259">
        <v>0</v>
      </c>
      <c r="AK17" s="260">
        <f>ROUND(AL17/$AL$7*100,2)</f>
        <v>1.77</v>
      </c>
      <c r="AL17" s="259">
        <f>AD17+AG17+AJ17</f>
        <v>3328000</v>
      </c>
      <c r="AM17" s="260">
        <f>ROUND(AO17/AO7*100,2)</f>
        <v>0</v>
      </c>
      <c r="AN17" s="254">
        <f>ROUND(AO17/AO36,2)</f>
        <v>0</v>
      </c>
      <c r="AO17" s="259">
        <v>0</v>
      </c>
      <c r="AP17" s="260">
        <f>ROUND(AR17/AR7*100,2)</f>
        <v>0</v>
      </c>
      <c r="AQ17" s="254">
        <f>ROUND(AR17/AR36,2)</f>
        <v>0</v>
      </c>
      <c r="AR17" s="259">
        <v>0</v>
      </c>
      <c r="AS17" s="260">
        <f>ROUND(AU17/AU7*100,2)</f>
        <v>0</v>
      </c>
      <c r="AT17" s="254">
        <f>ROUND(AU17/AU36,2)</f>
        <v>0</v>
      </c>
      <c r="AU17" s="255">
        <v>0</v>
      </c>
      <c r="AV17" s="260">
        <f>ROUND(AW17/$AW$7*100,2)</f>
        <v>0</v>
      </c>
      <c r="AW17" s="259">
        <f>AO17+AR17+AU17</f>
        <v>0</v>
      </c>
      <c r="AX17" s="260">
        <f>ROUND(AZ17/AZ7*100,2)</f>
        <v>0</v>
      </c>
      <c r="AY17" s="254">
        <f>ROUND(AZ17/AZ36,2)</f>
        <v>0</v>
      </c>
      <c r="AZ17" s="255">
        <v>0</v>
      </c>
      <c r="BA17" s="260">
        <f>ROUND(BC17/BC7*100,2)</f>
        <v>17.85</v>
      </c>
      <c r="BB17" s="254">
        <f>ROUND(BC17/BC36,2)</f>
        <v>3829.27</v>
      </c>
      <c r="BC17" s="255">
        <v>1570000</v>
      </c>
      <c r="BD17" s="260">
        <f>ROUND(BF17/BF7*100,2)</f>
        <v>0</v>
      </c>
      <c r="BE17" s="254">
        <f>ROUND(BF17/BF36,2)</f>
        <v>0</v>
      </c>
      <c r="BF17" s="259">
        <v>0</v>
      </c>
      <c r="BG17" s="260">
        <f>ROUND(BH17/$BH$7*100,2)</f>
        <v>5.71</v>
      </c>
      <c r="BH17" s="259">
        <f>AZ17+BC17+BF17</f>
        <v>1570000</v>
      </c>
      <c r="BI17" s="260">
        <f>ROUND(BK17/BK7*100,2)</f>
        <v>0</v>
      </c>
      <c r="BJ17" s="254">
        <f>ROUND(BK17/BK36,2)</f>
        <v>0</v>
      </c>
      <c r="BK17" s="255">
        <v>0</v>
      </c>
      <c r="BL17" s="254">
        <f>ROUND(BN17/BN7*100,2)</f>
        <v>3.23</v>
      </c>
      <c r="BM17" s="269">
        <f>ROUND(BN17/BN36,2)</f>
        <v>461.22</v>
      </c>
      <c r="BN17" s="255">
        <v>2860000</v>
      </c>
      <c r="BO17" s="254">
        <f>ROUND(BQ17/BQ7*100,2)</f>
        <v>0</v>
      </c>
      <c r="BP17" s="270">
        <f>ROUND(BQ17/BQ36,2)</f>
        <v>0</v>
      </c>
      <c r="BQ17" s="271">
        <v>0</v>
      </c>
      <c r="BR17" s="258">
        <f aca="true" t="shared" si="27" ref="BR17:BR35">ROUND(BS17/$BS$7*100,2)</f>
        <v>3.2</v>
      </c>
      <c r="BS17" s="259">
        <f>BK17+BN17+BQ17</f>
        <v>2860000</v>
      </c>
      <c r="BT17" s="260">
        <f>ROUND(BV17/BV7*100,2)</f>
        <v>0</v>
      </c>
      <c r="BU17" s="254">
        <f>ROUND(BV17/BV36,2)</f>
        <v>0</v>
      </c>
      <c r="BV17" s="255">
        <v>0</v>
      </c>
      <c r="BW17" s="260">
        <f>ROUND(BY17/BY7*100,2)</f>
        <v>0</v>
      </c>
      <c r="BX17" s="254">
        <f>ROUND(BY17/BY36,2)</f>
        <v>0</v>
      </c>
      <c r="BY17" s="259">
        <v>0</v>
      </c>
      <c r="BZ17" s="261">
        <f>ROUND(CB17/CB7*100,2)</f>
        <v>0</v>
      </c>
      <c r="CA17" s="261">
        <f>ROUND(CB17/CB36,2)</f>
        <v>0</v>
      </c>
      <c r="CB17" s="262">
        <f>H17+S17+AD17+AO17+AZ17+BV17+BY17+BK17</f>
        <v>0</v>
      </c>
      <c r="CC17" s="261">
        <f>ROUND(CE17/CE7*100,2)</f>
        <v>2.8</v>
      </c>
      <c r="CD17" s="261">
        <f>ROUND(CE17/CE36,2)</f>
        <v>644.92</v>
      </c>
      <c r="CE17" s="262">
        <f>K17+V17+AG17+AR17+BC17+BN17</f>
        <v>23654862</v>
      </c>
      <c r="CF17" s="261">
        <f>ROUND(CH17/CH7*100,2)</f>
        <v>0</v>
      </c>
      <c r="CG17" s="261">
        <f>ROUND(CH17/CH36,2)</f>
        <v>0</v>
      </c>
      <c r="CH17" s="198">
        <f t="shared" si="16"/>
        <v>0</v>
      </c>
      <c r="CI17" s="263">
        <f>ROUND(CJ17/CJ7*100,2)</f>
        <v>2.23</v>
      </c>
      <c r="CJ17" s="262">
        <f>CB17+CE17+CH17</f>
        <v>23654862</v>
      </c>
    </row>
    <row r="18" spans="1:88" ht="39.75" customHeight="1" thickBot="1">
      <c r="A18" s="582"/>
      <c r="B18" s="351">
        <v>220</v>
      </c>
      <c r="C18" s="340">
        <v>226</v>
      </c>
      <c r="D18" s="10" t="s">
        <v>7</v>
      </c>
      <c r="E18" s="342">
        <v>12</v>
      </c>
      <c r="F18" s="241">
        <f>ROUND(H18/H7*100,2)</f>
        <v>0</v>
      </c>
      <c r="G18" s="236">
        <f>ROUND(H18/H36,2)</f>
        <v>0</v>
      </c>
      <c r="H18" s="242">
        <v>0</v>
      </c>
      <c r="I18" s="241">
        <f>ROUND(K18/K7*100,2)</f>
        <v>0</v>
      </c>
      <c r="J18" s="236">
        <f>ROUND(K18/K36,2)</f>
        <v>0</v>
      </c>
      <c r="K18" s="242">
        <v>0</v>
      </c>
      <c r="L18" s="241">
        <f>ROUND(N18/N7*100,2)</f>
        <v>0</v>
      </c>
      <c r="M18" s="236">
        <f>ROUND(N18/N36,2)</f>
        <v>0</v>
      </c>
      <c r="N18" s="242">
        <v>0</v>
      </c>
      <c r="O18" s="240">
        <f>ROUND(P18/P7*100,2)</f>
        <v>0</v>
      </c>
      <c r="P18" s="242">
        <f>H18+K18+N18</f>
        <v>0</v>
      </c>
      <c r="Q18" s="241">
        <f>ROUND(S18/S7*100,2)</f>
        <v>0</v>
      </c>
      <c r="R18" s="236">
        <f>ROUND(S18/S36,2)</f>
        <v>0</v>
      </c>
      <c r="S18" s="237">
        <v>0</v>
      </c>
      <c r="T18" s="241">
        <f>ROUND(V18/V7*100,2)</f>
        <v>0.01</v>
      </c>
      <c r="U18" s="236">
        <f>ROUND(V18/V36,2)</f>
        <v>3.38</v>
      </c>
      <c r="V18" s="352">
        <v>20000</v>
      </c>
      <c r="W18" s="241">
        <f>ROUND(Y18/Y7*100,2)</f>
        <v>0</v>
      </c>
      <c r="X18" s="236">
        <f>ROUND(Y18/Y36,2)</f>
        <v>0</v>
      </c>
      <c r="Y18" s="242">
        <v>0</v>
      </c>
      <c r="Z18" s="241">
        <f>ROUND(AA18/$AA$7*100,2)</f>
        <v>0.01</v>
      </c>
      <c r="AA18" s="242">
        <f>S18+V18+Y18</f>
        <v>20000</v>
      </c>
      <c r="AB18" s="241">
        <f>ROUND(AD18/AD7*100,2)</f>
        <v>0</v>
      </c>
      <c r="AC18" s="236">
        <f>ROUND(AD18/AD36,2)</f>
        <v>0</v>
      </c>
      <c r="AD18" s="242">
        <v>0</v>
      </c>
      <c r="AE18" s="241">
        <f>ROUND(AG18/AG7*100,2)</f>
        <v>0</v>
      </c>
      <c r="AF18" s="236">
        <f>ROUND(AG18/AG36,2)</f>
        <v>0</v>
      </c>
      <c r="AG18" s="242">
        <v>0</v>
      </c>
      <c r="AH18" s="241">
        <f>ROUND(AJ18/AJ7*100,2)</f>
        <v>0</v>
      </c>
      <c r="AI18" s="236">
        <f>ROUND(AJ18/AJ36,2)</f>
        <v>0</v>
      </c>
      <c r="AJ18" s="242">
        <v>0</v>
      </c>
      <c r="AK18" s="241">
        <f>ROUND(AL18/$AL$7*100,2)</f>
        <v>0</v>
      </c>
      <c r="AL18" s="242">
        <f>AD18+AG18+AJ18</f>
        <v>0</v>
      </c>
      <c r="AM18" s="241">
        <f>ROUND(AO18/AO7*100,2)</f>
        <v>0</v>
      </c>
      <c r="AN18" s="236">
        <f>ROUND(AO18/AO36,2)</f>
        <v>0</v>
      </c>
      <c r="AO18" s="242">
        <v>0</v>
      </c>
      <c r="AP18" s="241">
        <f>ROUND(AR18/AR7*100,2)</f>
        <v>3.4</v>
      </c>
      <c r="AQ18" s="236">
        <f>ROUND(AR18/AR36,2)</f>
        <v>561.36</v>
      </c>
      <c r="AR18" s="242">
        <v>3556200</v>
      </c>
      <c r="AS18" s="241">
        <f>ROUND(AU18/AU7*100,2)</f>
        <v>0</v>
      </c>
      <c r="AT18" s="236">
        <f>ROUND(AU18/AU36,2)</f>
        <v>0</v>
      </c>
      <c r="AU18" s="237">
        <v>0</v>
      </c>
      <c r="AV18" s="241">
        <f>ROUND(AW18/$AW$7*100,2)</f>
        <v>2.94</v>
      </c>
      <c r="AW18" s="242">
        <f>AO18+AR18+AU18</f>
        <v>3556200</v>
      </c>
      <c r="AX18" s="241">
        <f>ROUND(AZ18/AZ7*100,2)</f>
        <v>0</v>
      </c>
      <c r="AY18" s="236">
        <f>ROUND(AZ18/AZ36,2)</f>
        <v>0</v>
      </c>
      <c r="AZ18" s="237">
        <v>0</v>
      </c>
      <c r="BA18" s="241">
        <f>ROUND(BC18/BC7*100,2)</f>
        <v>0</v>
      </c>
      <c r="BB18" s="236">
        <f>ROUND(BC18/BC36,2)</f>
        <v>0</v>
      </c>
      <c r="BC18" s="237">
        <v>0</v>
      </c>
      <c r="BD18" s="241">
        <f>ROUND(BF18/BF7*100,2)</f>
        <v>0</v>
      </c>
      <c r="BE18" s="236">
        <f>ROUND(BF18/BF36,2)</f>
        <v>0</v>
      </c>
      <c r="BF18" s="242">
        <v>0</v>
      </c>
      <c r="BG18" s="241">
        <f>ROUND(BH18/$BH$7*100,2)</f>
        <v>0</v>
      </c>
      <c r="BH18" s="242">
        <f>AZ18+BC18+BF18</f>
        <v>0</v>
      </c>
      <c r="BI18" s="241">
        <f>ROUND(BK18/BK7*100,2)</f>
        <v>0</v>
      </c>
      <c r="BJ18" s="236">
        <f>ROUND(BK18/BK36,2)</f>
        <v>0</v>
      </c>
      <c r="BK18" s="237">
        <v>0</v>
      </c>
      <c r="BL18" s="238">
        <f>ROUND(BN18/BN7*100,2)</f>
        <v>0</v>
      </c>
      <c r="BM18" s="236">
        <f>ROUND(BN18/BN36,2)</f>
        <v>0</v>
      </c>
      <c r="BN18" s="237">
        <v>0</v>
      </c>
      <c r="BO18" s="238">
        <f>ROUND(BQ18/BQ7*100,2)</f>
        <v>0</v>
      </c>
      <c r="BP18" s="236">
        <f>ROUND(BQ18/BQ36,2)</f>
        <v>0</v>
      </c>
      <c r="BQ18" s="272">
        <v>0</v>
      </c>
      <c r="BR18" s="240">
        <f t="shared" si="27"/>
        <v>0</v>
      </c>
      <c r="BS18" s="259">
        <f>BK18+BN18+BQ18</f>
        <v>0</v>
      </c>
      <c r="BT18" s="241">
        <f>ROUND(BV18/BV7*100,2)</f>
        <v>0</v>
      </c>
      <c r="BU18" s="236">
        <f>ROUND(BV18/BV36,2)</f>
        <v>0</v>
      </c>
      <c r="BV18" s="237">
        <v>0</v>
      </c>
      <c r="BW18" s="241">
        <f>ROUND(BY18/BY7*100,2)</f>
        <v>0</v>
      </c>
      <c r="BX18" s="236">
        <f>ROUND(BY18/BY36,2)</f>
        <v>0</v>
      </c>
      <c r="BY18" s="242">
        <v>0</v>
      </c>
      <c r="BZ18" s="200">
        <f>ROUND(CB18/CB7*100,2)</f>
        <v>0</v>
      </c>
      <c r="CA18" s="200">
        <f>ROUND(CB18/CB36,2)</f>
        <v>0</v>
      </c>
      <c r="CB18" s="197">
        <f>H18+S18+AD18+AO18+AZ18+BV18+BY18+BK18</f>
        <v>0</v>
      </c>
      <c r="CC18" s="200">
        <f>ROUND(CE18/CE7*100,2)</f>
        <v>0.42</v>
      </c>
      <c r="CD18" s="200">
        <f>ROUND(CE18/CE36,2)</f>
        <v>97.5</v>
      </c>
      <c r="CE18" s="197">
        <f>K18+V18+AG18+AR18+BC18+BN18</f>
        <v>3576200</v>
      </c>
      <c r="CF18" s="200">
        <f>ROUND(CH18/CH7*100,2)</f>
        <v>0</v>
      </c>
      <c r="CG18" s="200">
        <f>ROUND(CH18/CH36,2)</f>
        <v>0</v>
      </c>
      <c r="CH18" s="198">
        <f t="shared" si="16"/>
        <v>0</v>
      </c>
      <c r="CI18" s="243">
        <f>ROUND(CJ18/CJ7*100,2)</f>
        <v>0.34</v>
      </c>
      <c r="CJ18" s="197">
        <f>CB18+CE18+CH18</f>
        <v>3576200</v>
      </c>
    </row>
    <row r="19" spans="1:88" s="8" customFormat="1" ht="34.5" customHeight="1" thickBot="1">
      <c r="A19" s="187" t="s">
        <v>8</v>
      </c>
      <c r="B19" s="188">
        <v>340</v>
      </c>
      <c r="C19" s="353"/>
      <c r="D19" s="354" t="s">
        <v>9</v>
      </c>
      <c r="E19" s="355">
        <v>13</v>
      </c>
      <c r="F19" s="280">
        <f>ROUND(H19/H7*100,2)</f>
        <v>0</v>
      </c>
      <c r="G19" s="273">
        <f>ROUND(H19/H36,2)</f>
        <v>0</v>
      </c>
      <c r="H19" s="279">
        <v>0</v>
      </c>
      <c r="I19" s="280">
        <f>ROUND(K19/K7*100,2)</f>
        <v>0</v>
      </c>
      <c r="J19" s="273">
        <f>ROUND(K19/K36,2)</f>
        <v>0</v>
      </c>
      <c r="K19" s="279">
        <v>0</v>
      </c>
      <c r="L19" s="280">
        <f>ROUND(N19/N7*100,2)</f>
        <v>0</v>
      </c>
      <c r="M19" s="273">
        <f>ROUND(N19/N36,2)</f>
        <v>0</v>
      </c>
      <c r="N19" s="279">
        <v>0</v>
      </c>
      <c r="O19" s="356">
        <f>ROUND(P19/P7*100,2)</f>
        <v>0</v>
      </c>
      <c r="P19" s="279">
        <f>H19+K19+N19</f>
        <v>0</v>
      </c>
      <c r="Q19" s="280">
        <f>ROUND(S19/S7*100,2)</f>
        <v>0</v>
      </c>
      <c r="R19" s="273">
        <f>ROUND(S19/S36,2)</f>
        <v>0</v>
      </c>
      <c r="S19" s="274">
        <v>0</v>
      </c>
      <c r="T19" s="280">
        <f>ROUND(V19/V7*100,2)</f>
        <v>0</v>
      </c>
      <c r="U19" s="273">
        <f>ROUND(V19/V36,2)</f>
        <v>1.18</v>
      </c>
      <c r="V19" s="357">
        <v>7000</v>
      </c>
      <c r="W19" s="280">
        <f>ROUND(Y19/Y7*100,2)</f>
        <v>0</v>
      </c>
      <c r="X19" s="273">
        <f>ROUND(Y19/Y36,2)</f>
        <v>0</v>
      </c>
      <c r="Y19" s="279">
        <v>0</v>
      </c>
      <c r="Z19" s="280">
        <f>ROUND(AA19/$AA$7*100,2)</f>
        <v>0</v>
      </c>
      <c r="AA19" s="279">
        <f>S19+V19+Y19</f>
        <v>7000</v>
      </c>
      <c r="AB19" s="280">
        <f>ROUND(AD19/AD7*100,2)</f>
        <v>0.25</v>
      </c>
      <c r="AC19" s="273">
        <f>ROUND(AD19/AD36,2)</f>
        <v>0.5</v>
      </c>
      <c r="AD19" s="279">
        <v>20000</v>
      </c>
      <c r="AE19" s="280">
        <f>ROUND(AG19/AG7*100,2)</f>
        <v>0.24</v>
      </c>
      <c r="AF19" s="273">
        <f>ROUND(AG19/AG36,2)</f>
        <v>93.63</v>
      </c>
      <c r="AG19" s="279">
        <v>300000</v>
      </c>
      <c r="AH19" s="280">
        <f>ROUND(AJ19/AJ7*100,2)</f>
        <v>0.05</v>
      </c>
      <c r="AI19" s="273">
        <f>ROUND(AJ19/AJ36,2)</f>
        <v>1.28</v>
      </c>
      <c r="AJ19" s="279">
        <v>25000</v>
      </c>
      <c r="AK19" s="280">
        <f>ROUND(AL19/$AL$7*100,2)</f>
        <v>0.18</v>
      </c>
      <c r="AL19" s="279">
        <f>AD19+AG19+AJ19</f>
        <v>345000</v>
      </c>
      <c r="AM19" s="280">
        <f>ROUND(AO19/AO7*100,2)</f>
        <v>0.96</v>
      </c>
      <c r="AN19" s="273">
        <f>ROUND(AO19/AO36,2)</f>
        <v>2.15</v>
      </c>
      <c r="AO19" s="279">
        <v>85000</v>
      </c>
      <c r="AP19" s="280">
        <f>ROUND(AR19/AR7*100,2)</f>
        <v>0.43</v>
      </c>
      <c r="AQ19" s="273">
        <f>ROUND(AR19/AR36,2)</f>
        <v>71.03</v>
      </c>
      <c r="AR19" s="279">
        <v>450000</v>
      </c>
      <c r="AS19" s="280">
        <f>ROUND(AU19/AU7*100,2)</f>
        <v>2.35</v>
      </c>
      <c r="AT19" s="273">
        <f>ROUND(AU19/AU36,2)</f>
        <v>30.61</v>
      </c>
      <c r="AU19" s="274">
        <v>180000</v>
      </c>
      <c r="AV19" s="280">
        <f>ROUND(AW19/$AW$7*100,2)</f>
        <v>0.59</v>
      </c>
      <c r="AW19" s="279">
        <f>AO19+AR19+AU19</f>
        <v>715000</v>
      </c>
      <c r="AX19" s="280">
        <f>ROUND(AZ19/AZ7*100,2)</f>
        <v>0</v>
      </c>
      <c r="AY19" s="273">
        <f>ROUND(AZ19/AZ36,2)</f>
        <v>0</v>
      </c>
      <c r="AZ19" s="274">
        <v>0</v>
      </c>
      <c r="BA19" s="280">
        <f>ROUND(BC19/BC7*100,2)</f>
        <v>0</v>
      </c>
      <c r="BB19" s="273">
        <f>ROUND(BC19/BC36,2)</f>
        <v>0</v>
      </c>
      <c r="BC19" s="274">
        <v>0</v>
      </c>
      <c r="BD19" s="280">
        <f>ROUND(BF19/BF7*100,2)</f>
        <v>0</v>
      </c>
      <c r="BE19" s="273">
        <f>ROUND(BF19/BF36,2)</f>
        <v>0</v>
      </c>
      <c r="BF19" s="279">
        <v>0</v>
      </c>
      <c r="BG19" s="280">
        <f>ROUND(BH19/$BH$7*100,2)</f>
        <v>0</v>
      </c>
      <c r="BH19" s="279">
        <f>AZ19+BC19+BF19</f>
        <v>0</v>
      </c>
      <c r="BI19" s="280">
        <f>ROUND(BK19/BK7*100,2)</f>
        <v>0</v>
      </c>
      <c r="BJ19" s="273">
        <f>ROUND(BK19/BK36,2)</f>
        <v>0</v>
      </c>
      <c r="BK19" s="274">
        <v>0</v>
      </c>
      <c r="BL19" s="275">
        <f>ROUND(BN19/BN7*100,2)</f>
        <v>0.17</v>
      </c>
      <c r="BM19" s="273">
        <f>ROUND(BN19/BN36,2)</f>
        <v>24.19</v>
      </c>
      <c r="BN19" s="274">
        <v>150000</v>
      </c>
      <c r="BO19" s="275">
        <f>ROUND(BQ19/BQ7*100,2)</f>
        <v>0</v>
      </c>
      <c r="BP19" s="276">
        <f>ROUND(BQ19/BQ36,2)</f>
        <v>0</v>
      </c>
      <c r="BQ19" s="277">
        <v>0</v>
      </c>
      <c r="BR19" s="278">
        <f t="shared" si="27"/>
        <v>0.17</v>
      </c>
      <c r="BS19" s="279">
        <f>BK19+BN19+BQ19</f>
        <v>150000</v>
      </c>
      <c r="BT19" s="280">
        <f>ROUND(BV19/BV7*100,2)</f>
        <v>0.5</v>
      </c>
      <c r="BU19" s="273">
        <f>ROUND(BV19/BV36,2)</f>
        <v>1.29</v>
      </c>
      <c r="BV19" s="274">
        <v>230000</v>
      </c>
      <c r="BW19" s="280">
        <f>ROUND(BY19/BY7*100,2)-0.01</f>
        <v>0.5</v>
      </c>
      <c r="BX19" s="273">
        <f>ROUND(BY19/BY36,2)</f>
        <v>2.63</v>
      </c>
      <c r="BY19" s="279">
        <v>9600</v>
      </c>
      <c r="BZ19" s="281">
        <f>ROUND(CB19/CB7*100,2)</f>
        <v>0.27</v>
      </c>
      <c r="CA19" s="282">
        <f>ROUND(CB19/CB36,2)</f>
        <v>0.71</v>
      </c>
      <c r="CB19" s="279">
        <f>H19+S19+AD19+AO19+AZ19+BV19+BY19+BK19</f>
        <v>344600</v>
      </c>
      <c r="CC19" s="281">
        <f>ROUND(CE19/CE7*100,2)</f>
        <v>0.11</v>
      </c>
      <c r="CD19" s="282">
        <f>ROUND(CE19/CE36,2)</f>
        <v>24.73</v>
      </c>
      <c r="CE19" s="279">
        <f>K19+V19+AG19+AR19+BC19+BN19</f>
        <v>907000</v>
      </c>
      <c r="CF19" s="281">
        <f>ROUND(CH19/CH7*100,2)</f>
        <v>0.23</v>
      </c>
      <c r="CG19" s="282">
        <f>ROUND(CH19/CH36,2)</f>
        <v>3.83</v>
      </c>
      <c r="CH19" s="198">
        <f t="shared" si="16"/>
        <v>205000</v>
      </c>
      <c r="CI19" s="283">
        <f>ROUND(CJ19/CJ7*100,2)</f>
        <v>0.14</v>
      </c>
      <c r="CJ19" s="279">
        <f>CB19+CE19+CH19</f>
        <v>1456600</v>
      </c>
    </row>
    <row r="20" spans="1:88" s="6" customFormat="1" ht="27.75" customHeight="1" thickBot="1">
      <c r="A20" s="636" t="s">
        <v>17</v>
      </c>
      <c r="B20" s="637"/>
      <c r="C20" s="637"/>
      <c r="D20" s="637"/>
      <c r="E20" s="344">
        <v>14</v>
      </c>
      <c r="F20" s="250">
        <f aca="true" t="shared" si="28" ref="F20:BY20">SUM(F21:F26)</f>
        <v>2.58</v>
      </c>
      <c r="G20" s="244">
        <f t="shared" si="28"/>
        <v>7.489999999999999</v>
      </c>
      <c r="H20" s="252">
        <f t="shared" si="28"/>
        <v>997400</v>
      </c>
      <c r="I20" s="250">
        <f t="shared" si="28"/>
        <v>6.51</v>
      </c>
      <c r="J20" s="244">
        <f t="shared" si="28"/>
        <v>1666.44</v>
      </c>
      <c r="K20" s="252">
        <f t="shared" si="28"/>
        <v>24363500</v>
      </c>
      <c r="L20" s="250">
        <f t="shared" si="28"/>
        <v>35.56</v>
      </c>
      <c r="M20" s="244">
        <f t="shared" si="28"/>
        <v>400</v>
      </c>
      <c r="N20" s="252">
        <f t="shared" si="28"/>
        <v>3200024</v>
      </c>
      <c r="O20" s="345">
        <f t="shared" si="28"/>
        <v>6.76</v>
      </c>
      <c r="P20" s="252">
        <f t="shared" si="28"/>
        <v>28560924</v>
      </c>
      <c r="Q20" s="250">
        <f t="shared" si="28"/>
        <v>24.880000000000003</v>
      </c>
      <c r="R20" s="244">
        <f t="shared" si="28"/>
        <v>67.84</v>
      </c>
      <c r="S20" s="251">
        <f t="shared" si="28"/>
        <v>4335786</v>
      </c>
      <c r="T20" s="250">
        <f t="shared" si="28"/>
        <v>6.75</v>
      </c>
      <c r="U20" s="244">
        <f t="shared" si="28"/>
        <v>1632.5900000000001</v>
      </c>
      <c r="V20" s="251">
        <f t="shared" si="28"/>
        <v>9647014</v>
      </c>
      <c r="W20" s="250">
        <f t="shared" si="28"/>
        <v>37.38</v>
      </c>
      <c r="X20" s="244">
        <f t="shared" si="28"/>
        <v>431.8</v>
      </c>
      <c r="Y20" s="252">
        <f t="shared" si="28"/>
        <v>1537200</v>
      </c>
      <c r="Z20" s="250">
        <f t="shared" si="28"/>
        <v>9.45</v>
      </c>
      <c r="AA20" s="252">
        <f>SUM(AA21:AA26)</f>
        <v>15520000</v>
      </c>
      <c r="AB20" s="250">
        <f aca="true" t="shared" si="29" ref="AB20:AJ20">SUM(AB21:AB26)</f>
        <v>9.47</v>
      </c>
      <c r="AC20" s="244">
        <f t="shared" si="29"/>
        <v>18.93</v>
      </c>
      <c r="AD20" s="252">
        <f t="shared" si="29"/>
        <v>754000</v>
      </c>
      <c r="AE20" s="250">
        <f t="shared" si="29"/>
        <v>8.11</v>
      </c>
      <c r="AF20" s="244">
        <f t="shared" si="29"/>
        <v>3180.39</v>
      </c>
      <c r="AG20" s="252">
        <f t="shared" si="29"/>
        <v>10190000</v>
      </c>
      <c r="AH20" s="250">
        <f t="shared" si="29"/>
        <v>1.2000000000000002</v>
      </c>
      <c r="AI20" s="244">
        <f t="shared" si="29"/>
        <v>33.67</v>
      </c>
      <c r="AJ20" s="252">
        <f t="shared" si="29"/>
        <v>660000</v>
      </c>
      <c r="AK20" s="250">
        <f t="shared" si="28"/>
        <v>6.19</v>
      </c>
      <c r="AL20" s="252">
        <f>SUM(AL21:AL26)</f>
        <v>11604000</v>
      </c>
      <c r="AM20" s="250">
        <f aca="true" t="shared" si="30" ref="AM20:AU20">SUM(AM21:AM26)</f>
        <v>15.22</v>
      </c>
      <c r="AN20" s="244">
        <f t="shared" si="30"/>
        <v>34.15</v>
      </c>
      <c r="AO20" s="252">
        <f t="shared" si="30"/>
        <v>1350000</v>
      </c>
      <c r="AP20" s="250">
        <f t="shared" si="30"/>
        <v>7.529999999999999</v>
      </c>
      <c r="AQ20" s="244">
        <f t="shared" si="30"/>
        <v>1242.45</v>
      </c>
      <c r="AR20" s="252">
        <f t="shared" si="30"/>
        <v>7871005</v>
      </c>
      <c r="AS20" s="250">
        <f t="shared" si="30"/>
        <v>5.3100000000000005</v>
      </c>
      <c r="AT20" s="244">
        <f t="shared" si="30"/>
        <v>69.12</v>
      </c>
      <c r="AU20" s="251">
        <f t="shared" si="30"/>
        <v>406395</v>
      </c>
      <c r="AV20" s="250">
        <f t="shared" si="28"/>
        <v>7.95</v>
      </c>
      <c r="AW20" s="252">
        <f t="shared" si="28"/>
        <v>9627400</v>
      </c>
      <c r="AX20" s="250">
        <f t="shared" si="28"/>
        <v>0</v>
      </c>
      <c r="AY20" s="244">
        <f t="shared" si="28"/>
        <v>0</v>
      </c>
      <c r="AZ20" s="251">
        <f t="shared" si="28"/>
        <v>0</v>
      </c>
      <c r="BA20" s="250">
        <f t="shared" si="28"/>
        <v>0</v>
      </c>
      <c r="BB20" s="244">
        <f t="shared" si="28"/>
        <v>0</v>
      </c>
      <c r="BC20" s="251">
        <f t="shared" si="28"/>
        <v>0</v>
      </c>
      <c r="BD20" s="250">
        <f t="shared" si="28"/>
        <v>42.62</v>
      </c>
      <c r="BE20" s="244">
        <f t="shared" si="28"/>
        <v>349.47</v>
      </c>
      <c r="BF20" s="252">
        <f t="shared" si="28"/>
        <v>5591400</v>
      </c>
      <c r="BG20" s="250">
        <f t="shared" si="28"/>
        <v>20.36</v>
      </c>
      <c r="BH20" s="252">
        <f t="shared" si="28"/>
        <v>5591400</v>
      </c>
      <c r="BI20" s="250">
        <f aca="true" t="shared" si="31" ref="BI20:BP20">SUM(BI21:BI26)</f>
        <v>0</v>
      </c>
      <c r="BJ20" s="244">
        <f t="shared" si="31"/>
        <v>0</v>
      </c>
      <c r="BK20" s="251">
        <f t="shared" si="31"/>
        <v>0</v>
      </c>
      <c r="BL20" s="244">
        <f t="shared" si="31"/>
        <v>7.62</v>
      </c>
      <c r="BM20" s="244">
        <f t="shared" si="31"/>
        <v>1087.62</v>
      </c>
      <c r="BN20" s="245">
        <f t="shared" si="31"/>
        <v>6744272</v>
      </c>
      <c r="BO20" s="244">
        <f t="shared" si="31"/>
        <v>0</v>
      </c>
      <c r="BP20" s="246">
        <f t="shared" si="31"/>
        <v>0</v>
      </c>
      <c r="BQ20" s="268">
        <v>0</v>
      </c>
      <c r="BR20" s="248">
        <f>SUM(BR21:BR26)</f>
        <v>7.53</v>
      </c>
      <c r="BS20" s="252">
        <f>SUM(BS21:BS26)</f>
        <v>6744272</v>
      </c>
      <c r="BT20" s="250">
        <f t="shared" si="28"/>
        <v>4.83</v>
      </c>
      <c r="BU20" s="244">
        <f t="shared" si="28"/>
        <v>12.59</v>
      </c>
      <c r="BV20" s="251">
        <f t="shared" si="28"/>
        <v>2245000</v>
      </c>
      <c r="BW20" s="250">
        <f t="shared" si="28"/>
        <v>0</v>
      </c>
      <c r="BX20" s="244">
        <f t="shared" si="28"/>
        <v>0</v>
      </c>
      <c r="BY20" s="252">
        <f t="shared" si="28"/>
        <v>0</v>
      </c>
      <c r="BZ20" s="284">
        <f>SUM(BZ21:BZ26)</f>
        <v>7.59</v>
      </c>
      <c r="CA20" s="246">
        <f>SUM(CA21:CA26)</f>
        <v>19.869999999999997</v>
      </c>
      <c r="CB20" s="252">
        <f aca="true" t="shared" si="32" ref="CB20:CJ20">SUM(CB21:CB26)</f>
        <v>9682186</v>
      </c>
      <c r="CC20" s="284">
        <f t="shared" si="32"/>
        <v>6.959999999999999</v>
      </c>
      <c r="CD20" s="246">
        <f t="shared" si="32"/>
        <v>1603.53</v>
      </c>
      <c r="CE20" s="252">
        <f t="shared" si="32"/>
        <v>58815791</v>
      </c>
      <c r="CF20" s="284">
        <f t="shared" si="32"/>
        <v>12.870000000000001</v>
      </c>
      <c r="CG20" s="246">
        <f t="shared" si="32"/>
        <v>213.02999999999997</v>
      </c>
      <c r="CH20" s="246">
        <f t="shared" si="32"/>
        <v>11395019</v>
      </c>
      <c r="CI20" s="253">
        <f t="shared" si="32"/>
        <v>7.549999999999999</v>
      </c>
      <c r="CJ20" s="252">
        <f t="shared" si="32"/>
        <v>79892996</v>
      </c>
    </row>
    <row r="21" spans="1:88" ht="17.25" customHeight="1">
      <c r="A21" s="582" t="s">
        <v>10</v>
      </c>
      <c r="B21" s="646">
        <v>220</v>
      </c>
      <c r="C21" s="347">
        <v>221</v>
      </c>
      <c r="D21" s="358" t="s">
        <v>30</v>
      </c>
      <c r="E21" s="348">
        <v>15</v>
      </c>
      <c r="F21" s="260">
        <f>ROUND(H21/H7*100,2)</f>
        <v>0.12</v>
      </c>
      <c r="G21" s="254">
        <f>ROUND(H21/H36,2)</f>
        <v>0.35</v>
      </c>
      <c r="H21" s="259">
        <v>46500</v>
      </c>
      <c r="I21" s="260">
        <f>ROUND(K21/K7*100,2)</f>
        <v>0.14</v>
      </c>
      <c r="J21" s="254">
        <f>ROUND(K21/K36,2)</f>
        <v>35.88</v>
      </c>
      <c r="K21" s="259">
        <v>524600</v>
      </c>
      <c r="L21" s="260">
        <f>ROUND(N21/N7*100,2)</f>
        <v>0</v>
      </c>
      <c r="M21" s="254">
        <f>ROUND(N21/N36,2)</f>
        <v>0</v>
      </c>
      <c r="N21" s="259">
        <v>0</v>
      </c>
      <c r="O21" s="258">
        <f>ROUND(P21/P7*100,2)</f>
        <v>0.14</v>
      </c>
      <c r="P21" s="259">
        <f aca="true" t="shared" si="33" ref="P21:P28">H21+K21+N21</f>
        <v>571100</v>
      </c>
      <c r="Q21" s="260">
        <f>ROUND(S21/S7*100,2)</f>
        <v>0.51</v>
      </c>
      <c r="R21" s="254">
        <f>ROUND(S21/S36,2)</f>
        <v>1.39</v>
      </c>
      <c r="S21" s="255">
        <v>88786</v>
      </c>
      <c r="T21" s="260">
        <f>ROUND(V21/V7*100,2)</f>
        <v>0.22</v>
      </c>
      <c r="U21" s="254">
        <f>ROUND(V21/V36,2)</f>
        <v>52.67</v>
      </c>
      <c r="V21" s="339">
        <v>311214</v>
      </c>
      <c r="W21" s="260">
        <f>ROUND(Y21/Y7*100,2)</f>
        <v>0</v>
      </c>
      <c r="X21" s="254">
        <f>ROUND(Y21/Y36,2)</f>
        <v>0</v>
      </c>
      <c r="Y21" s="259">
        <v>0</v>
      </c>
      <c r="Z21" s="260">
        <f aca="true" t="shared" si="34" ref="Z21:Z28">ROUND(AA21/$AA$7*100,2)</f>
        <v>0.24</v>
      </c>
      <c r="AA21" s="259">
        <f aca="true" t="shared" si="35" ref="AA21:AA28">S21+V21+Y21</f>
        <v>400000</v>
      </c>
      <c r="AB21" s="260">
        <f>ROUND(AD21/AD7*100,2)</f>
        <v>0.24</v>
      </c>
      <c r="AC21" s="254">
        <f>ROUND(AD21/AD36,2)</f>
        <v>0.48</v>
      </c>
      <c r="AD21" s="259">
        <v>19000</v>
      </c>
      <c r="AE21" s="260">
        <f>ROUND(AG21/AG7*100,2)</f>
        <v>0.2</v>
      </c>
      <c r="AF21" s="254">
        <f>ROUND(AG21/AG36,2)</f>
        <v>78.03</v>
      </c>
      <c r="AG21" s="259">
        <v>250000</v>
      </c>
      <c r="AH21" s="260">
        <f>ROUND(AJ21/AJ7*100,2)</f>
        <v>0</v>
      </c>
      <c r="AI21" s="254">
        <f>ROUND(AJ21/AJ36,2)</f>
        <v>0</v>
      </c>
      <c r="AJ21" s="259"/>
      <c r="AK21" s="260">
        <f aca="true" t="shared" si="36" ref="AK21:AK28">ROUND(AL21/$AL$7*100,2)</f>
        <v>0.14</v>
      </c>
      <c r="AL21" s="259">
        <f aca="true" t="shared" si="37" ref="AL21:AL28">AD21+AG21+AJ21</f>
        <v>269000</v>
      </c>
      <c r="AM21" s="260">
        <f>ROUND(AO21/AO7*100,2)</f>
        <v>0.63</v>
      </c>
      <c r="AN21" s="254">
        <f>ROUND(AO21/AO36,2)</f>
        <v>1.42</v>
      </c>
      <c r="AO21" s="259">
        <v>56200</v>
      </c>
      <c r="AP21" s="260">
        <f>ROUND(AR21/AR7*100,2)</f>
        <v>0.25</v>
      </c>
      <c r="AQ21" s="254">
        <f>ROUND(AR21/AR36,2)</f>
        <v>40.76</v>
      </c>
      <c r="AR21" s="259">
        <v>258200</v>
      </c>
      <c r="AS21" s="260">
        <f>ROUND(AU21/AU7*100,2)</f>
        <v>0.13</v>
      </c>
      <c r="AT21" s="254">
        <f>ROUND(AU21/AU36,2)</f>
        <v>1.7</v>
      </c>
      <c r="AU21" s="255">
        <v>10000</v>
      </c>
      <c r="AV21" s="260">
        <f aca="true" t="shared" si="38" ref="AV21:AV28">ROUND(AW21/$AW$7*100,2)</f>
        <v>0.27</v>
      </c>
      <c r="AW21" s="259">
        <f aca="true" t="shared" si="39" ref="AW21:AW28">AO21+AR21+AU21</f>
        <v>324400</v>
      </c>
      <c r="AX21" s="260">
        <f>ROUND(AZ21/AZ7*100,2)</f>
        <v>0</v>
      </c>
      <c r="AY21" s="254">
        <f>ROUND(AZ21/AZ36,2)</f>
        <v>0</v>
      </c>
      <c r="AZ21" s="255">
        <v>0</v>
      </c>
      <c r="BA21" s="260">
        <f>ROUND(BC21/BC7*100,2)</f>
        <v>0</v>
      </c>
      <c r="BB21" s="254">
        <f>ROUND(BC21/BC36,2)</f>
        <v>0</v>
      </c>
      <c r="BC21" s="255">
        <v>0</v>
      </c>
      <c r="BD21" s="260">
        <f>ROUND(BF21/BF7*100,2)</f>
        <v>1.47</v>
      </c>
      <c r="BE21" s="254">
        <f>ROUND(BF21/BF36,2)</f>
        <v>12.03</v>
      </c>
      <c r="BF21" s="259">
        <v>192400</v>
      </c>
      <c r="BG21" s="260">
        <f aca="true" t="shared" si="40" ref="BG21:BG28">ROUND(BH21/$BH$7*100,2)</f>
        <v>0.7</v>
      </c>
      <c r="BH21" s="259">
        <f aca="true" t="shared" si="41" ref="BH21:BH28">AZ21+BC21+BF21</f>
        <v>192400</v>
      </c>
      <c r="BI21" s="260">
        <f>ROUND(BK21/BK7*100,2)</f>
        <v>0</v>
      </c>
      <c r="BJ21" s="254">
        <f>ROUND(BK21/BK36,2)</f>
        <v>0</v>
      </c>
      <c r="BK21" s="255">
        <v>0</v>
      </c>
      <c r="BL21" s="254">
        <f>ROUND(BN21/BN7*100,2)</f>
        <v>0.22</v>
      </c>
      <c r="BM21" s="254">
        <f>ROUND(BN21/BN36,2)</f>
        <v>30.8</v>
      </c>
      <c r="BN21" s="255">
        <v>191000</v>
      </c>
      <c r="BO21" s="254">
        <f>ROUND(BQ21/BQ7*100,2)</f>
        <v>0</v>
      </c>
      <c r="BP21" s="285">
        <f>ROUND(BQ21/BQ36,2)</f>
        <v>0</v>
      </c>
      <c r="BQ21" s="271">
        <v>0</v>
      </c>
      <c r="BR21" s="286">
        <f t="shared" si="27"/>
        <v>0.21</v>
      </c>
      <c r="BS21" s="259">
        <f aca="true" t="shared" si="42" ref="BS21:BS28">BK21+BN21+BQ21</f>
        <v>191000</v>
      </c>
      <c r="BT21" s="260">
        <f>ROUND(BV21/BV7*100,2)</f>
        <v>0.17</v>
      </c>
      <c r="BU21" s="254">
        <f>ROUND(BV21/BV36,2)</f>
        <v>0.45</v>
      </c>
      <c r="BV21" s="255">
        <v>81000</v>
      </c>
      <c r="BW21" s="260">
        <f>ROUND(BY21/BY7*100,2)</f>
        <v>0</v>
      </c>
      <c r="BX21" s="254">
        <f>ROUND(BY21/BY36,2)</f>
        <v>0</v>
      </c>
      <c r="BY21" s="259">
        <v>0</v>
      </c>
      <c r="BZ21" s="261">
        <f>ROUND(CB21/CB7*100,2)</f>
        <v>0.23</v>
      </c>
      <c r="CA21" s="261">
        <f>ROUND(CB21/CB36,2)</f>
        <v>0.6</v>
      </c>
      <c r="CB21" s="287">
        <f aca="true" t="shared" si="43" ref="CB21:CB28">H21+S21+AD21+AO21+AZ21+BV21+BY21+BK21</f>
        <v>291486</v>
      </c>
      <c r="CC21" s="261">
        <f>ROUND(CE21/CE7*100,2)</f>
        <v>0.18</v>
      </c>
      <c r="CD21" s="261">
        <f>ROUND(CE21/CE36,2)</f>
        <v>41.85</v>
      </c>
      <c r="CE21" s="262">
        <f aca="true" t="shared" si="44" ref="CE21:CE28">K21+V21+AG21+AR21+BC21+BN21</f>
        <v>1535014</v>
      </c>
      <c r="CF21" s="261">
        <f>ROUND(CH21/CH7*100,2)</f>
        <v>0.23</v>
      </c>
      <c r="CG21" s="261">
        <f>ROUND(CH21/CH36,2)</f>
        <v>3.78</v>
      </c>
      <c r="CH21" s="198">
        <f t="shared" si="16"/>
        <v>202400</v>
      </c>
      <c r="CI21" s="263">
        <f>ROUND(CJ21/CJ7*100,2)</f>
        <v>0.19</v>
      </c>
      <c r="CJ21" s="262">
        <f aca="true" t="shared" si="45" ref="CJ21:CJ28">CB21+CE21+CH21</f>
        <v>2028900</v>
      </c>
    </row>
    <row r="22" spans="1:88" ht="21.75" customHeight="1">
      <c r="A22" s="582"/>
      <c r="B22" s="646"/>
      <c r="C22" s="336">
        <v>222</v>
      </c>
      <c r="D22" s="337" t="s">
        <v>31</v>
      </c>
      <c r="E22" s="338">
        <v>16</v>
      </c>
      <c r="F22" s="233">
        <f>ROUND(H22/H7*100,2)</f>
        <v>0.04</v>
      </c>
      <c r="G22" s="190">
        <f>ROUND(H22/H36,2)</f>
        <v>0.11</v>
      </c>
      <c r="H22" s="201">
        <v>15000</v>
      </c>
      <c r="I22" s="233">
        <f>ROUND(K22/K7*100,2)</f>
        <v>0.1</v>
      </c>
      <c r="J22" s="190">
        <f>ROUND(K22/K36,2)-0.01</f>
        <v>24.7</v>
      </c>
      <c r="K22" s="201">
        <v>361200</v>
      </c>
      <c r="L22" s="233">
        <f>ROUND(N22/N7*100,2)</f>
        <v>0</v>
      </c>
      <c r="M22" s="190">
        <f>ROUND(N22/N36,2)</f>
        <v>0</v>
      </c>
      <c r="N22" s="201">
        <v>0</v>
      </c>
      <c r="O22" s="232">
        <f>ROUND(P22/P7*100,2)</f>
        <v>0.09</v>
      </c>
      <c r="P22" s="201">
        <f t="shared" si="33"/>
        <v>376200</v>
      </c>
      <c r="Q22" s="233">
        <f>ROUND(S22/S7*100,2)</f>
        <v>0</v>
      </c>
      <c r="R22" s="190">
        <f>ROUND(S22/S36,2)</f>
        <v>0</v>
      </c>
      <c r="S22" s="230">
        <v>0</v>
      </c>
      <c r="T22" s="233">
        <f>ROUND(V22/V7*100,2)</f>
        <v>0.22</v>
      </c>
      <c r="U22" s="190">
        <f>ROUND(V22/V36,2)</f>
        <v>54.15</v>
      </c>
      <c r="V22" s="339">
        <v>320000</v>
      </c>
      <c r="W22" s="233">
        <f>ROUND(Y22/Y7*100,2)</f>
        <v>0</v>
      </c>
      <c r="X22" s="190">
        <f>ROUND(Y22/Y36,2)</f>
        <v>0</v>
      </c>
      <c r="Y22" s="201">
        <v>0</v>
      </c>
      <c r="Z22" s="233">
        <f t="shared" si="34"/>
        <v>0.19</v>
      </c>
      <c r="AA22" s="201">
        <f t="shared" si="35"/>
        <v>320000</v>
      </c>
      <c r="AB22" s="233">
        <f>ROUND(AD22/AD7*100,2)</f>
        <v>0.13</v>
      </c>
      <c r="AC22" s="190">
        <f>ROUND(AD22/AD36,2)</f>
        <v>0.25</v>
      </c>
      <c r="AD22" s="201">
        <v>10000</v>
      </c>
      <c r="AE22" s="233">
        <f>ROUND(AG22/AG7*100,2)</f>
        <v>0.05</v>
      </c>
      <c r="AF22" s="190">
        <f>ROUND(AG22/AG36,2)-0.01</f>
        <v>18.72</v>
      </c>
      <c r="AG22" s="201">
        <v>60000</v>
      </c>
      <c r="AH22" s="233">
        <f>ROUND(AJ22/AJ7*100,2)</f>
        <v>0</v>
      </c>
      <c r="AI22" s="190">
        <f>ROUND(AJ22/AJ36,2)</f>
        <v>0</v>
      </c>
      <c r="AJ22" s="201"/>
      <c r="AK22" s="233">
        <f t="shared" si="36"/>
        <v>0.04</v>
      </c>
      <c r="AL22" s="201">
        <f t="shared" si="37"/>
        <v>70000</v>
      </c>
      <c r="AM22" s="233">
        <f>ROUND(AO22/AO7*100,2)</f>
        <v>0</v>
      </c>
      <c r="AN22" s="190">
        <f>ROUND(AO22/AO36,2)</f>
        <v>0</v>
      </c>
      <c r="AO22" s="201">
        <v>0</v>
      </c>
      <c r="AP22" s="233">
        <f>ROUND(AR22/AR7*100,2)</f>
        <v>0.07</v>
      </c>
      <c r="AQ22" s="190">
        <f>ROUND(AR22/AR36,2)</f>
        <v>11.9</v>
      </c>
      <c r="AR22" s="201">
        <v>75400</v>
      </c>
      <c r="AS22" s="233">
        <f>ROUND(AU22/AU7*100,2)</f>
        <v>0</v>
      </c>
      <c r="AT22" s="190">
        <f>ROUND(AU22/AU36,2)</f>
        <v>0</v>
      </c>
      <c r="AU22" s="230">
        <v>0</v>
      </c>
      <c r="AV22" s="233">
        <f t="shared" si="38"/>
        <v>0.06</v>
      </c>
      <c r="AW22" s="201">
        <f t="shared" si="39"/>
        <v>75400</v>
      </c>
      <c r="AX22" s="233">
        <f>ROUND(AZ22/AZ7*100,2)</f>
        <v>0</v>
      </c>
      <c r="AY22" s="190">
        <f>ROUND(AZ22/AZ36,2)</f>
        <v>0</v>
      </c>
      <c r="AZ22" s="230">
        <v>0</v>
      </c>
      <c r="BA22" s="233">
        <f>ROUND(BC22/BC7*100,2)</f>
        <v>0</v>
      </c>
      <c r="BB22" s="190">
        <f>ROUND(BC22/BC36,2)</f>
        <v>0</v>
      </c>
      <c r="BC22" s="230">
        <v>0</v>
      </c>
      <c r="BD22" s="233">
        <f>ROUND(BF22/BF7*100,2)</f>
        <v>0.5</v>
      </c>
      <c r="BE22" s="190">
        <f>ROUND(BF22/BF36,2)</f>
        <v>4.06</v>
      </c>
      <c r="BF22" s="201">
        <v>65000</v>
      </c>
      <c r="BG22" s="233">
        <f t="shared" si="40"/>
        <v>0.24</v>
      </c>
      <c r="BH22" s="201">
        <f t="shared" si="41"/>
        <v>65000</v>
      </c>
      <c r="BI22" s="233">
        <f>ROUND(BK22/BK7*100,2)</f>
        <v>0</v>
      </c>
      <c r="BJ22" s="190">
        <f>ROUND(BK22/BK36,2)</f>
        <v>0</v>
      </c>
      <c r="BK22" s="230">
        <v>0</v>
      </c>
      <c r="BL22" s="190">
        <f>ROUND(BN22/BN7*100,2)</f>
        <v>0</v>
      </c>
      <c r="BM22" s="190">
        <f>ROUND(BN22/BN36,2)</f>
        <v>0</v>
      </c>
      <c r="BN22" s="230">
        <v>0</v>
      </c>
      <c r="BO22" s="190">
        <f>ROUND(BQ22/BQ7*100,2)</f>
        <v>0</v>
      </c>
      <c r="BP22" s="190">
        <f>ROUND(BQ22/BQ36,2)</f>
        <v>0</v>
      </c>
      <c r="BQ22" s="272">
        <v>0</v>
      </c>
      <c r="BR22" s="240">
        <f t="shared" si="27"/>
        <v>0</v>
      </c>
      <c r="BS22" s="259">
        <f t="shared" si="42"/>
        <v>0</v>
      </c>
      <c r="BT22" s="233">
        <f>ROUND(BV22/BV7*100,2)</f>
        <v>0.05</v>
      </c>
      <c r="BU22" s="190">
        <f>ROUND(BV22/BV36,2)</f>
        <v>0.14</v>
      </c>
      <c r="BV22" s="230">
        <v>25000</v>
      </c>
      <c r="BW22" s="233">
        <f>ROUND(BY22/BY7*100,2)</f>
        <v>0</v>
      </c>
      <c r="BX22" s="190">
        <f>ROUND(BY22/BY36,2)</f>
        <v>0</v>
      </c>
      <c r="BY22" s="201">
        <v>0</v>
      </c>
      <c r="BZ22" s="195">
        <f>ROUND(CB22/CB7*100,2)</f>
        <v>0.04</v>
      </c>
      <c r="CA22" s="195">
        <f>ROUND(CB22/CB36,2)</f>
        <v>0.1</v>
      </c>
      <c r="CB22" s="197">
        <f t="shared" si="43"/>
        <v>50000</v>
      </c>
      <c r="CC22" s="195">
        <f>ROUND(CE22/CE7*100,2)</f>
        <v>0.1</v>
      </c>
      <c r="CD22" s="195">
        <f>ROUND(CE22/CE36,2)</f>
        <v>22.26</v>
      </c>
      <c r="CE22" s="198">
        <f t="shared" si="44"/>
        <v>816600</v>
      </c>
      <c r="CF22" s="195">
        <f>ROUND(CH22/CH7*100,2)</f>
        <v>0.07</v>
      </c>
      <c r="CG22" s="195">
        <f>ROUND(CH22/CH36,2)</f>
        <v>1.22</v>
      </c>
      <c r="CH22" s="198">
        <f t="shared" si="16"/>
        <v>65000</v>
      </c>
      <c r="CI22" s="234">
        <f>ROUND(CJ22/CJ7*100,2)</f>
        <v>0.09</v>
      </c>
      <c r="CJ22" s="198">
        <f t="shared" si="45"/>
        <v>931600</v>
      </c>
    </row>
    <row r="23" spans="1:88" ht="21.75" customHeight="1">
      <c r="A23" s="582"/>
      <c r="B23" s="646"/>
      <c r="C23" s="336">
        <v>223</v>
      </c>
      <c r="D23" s="337" t="s">
        <v>32</v>
      </c>
      <c r="E23" s="338">
        <v>17</v>
      </c>
      <c r="F23" s="233">
        <f>ROUND(H23/H7*100,2)</f>
        <v>1.5</v>
      </c>
      <c r="G23" s="190">
        <f>ROUND(H23/H36,2)</f>
        <v>4.35</v>
      </c>
      <c r="H23" s="201">
        <v>579800</v>
      </c>
      <c r="I23" s="233">
        <f>ROUND(K23/K7*100,2)</f>
        <v>3.03</v>
      </c>
      <c r="J23" s="190">
        <f>ROUND(K23/K36,2)</f>
        <v>777.09</v>
      </c>
      <c r="K23" s="201">
        <v>11361000</v>
      </c>
      <c r="L23" s="233">
        <f>ROUND(N23/N7*100,2)</f>
        <v>35.56</v>
      </c>
      <c r="M23" s="190">
        <f>ROUND(N23/N36,2)</f>
        <v>400</v>
      </c>
      <c r="N23" s="201">
        <v>3200024</v>
      </c>
      <c r="O23" s="232">
        <f>ROUND(P23/P7*100,2)</f>
        <v>3.58</v>
      </c>
      <c r="P23" s="201">
        <f t="shared" si="33"/>
        <v>15140824</v>
      </c>
      <c r="Q23" s="233">
        <f>ROUND(S23/S7*100,2)</f>
        <v>24.37</v>
      </c>
      <c r="R23" s="190">
        <f>ROUND(S23/S36,2)</f>
        <v>66.45</v>
      </c>
      <c r="S23" s="230">
        <v>4247000</v>
      </c>
      <c r="T23" s="233">
        <f>ROUND(V23/V7*100,2)</f>
        <v>2.11</v>
      </c>
      <c r="U23" s="190">
        <f>ROUND(V23/V36,2)</f>
        <v>510.37</v>
      </c>
      <c r="V23" s="339">
        <v>3015800</v>
      </c>
      <c r="W23" s="233">
        <f>ROUND(Y23/Y7*100,2)</f>
        <v>37.38</v>
      </c>
      <c r="X23" s="190">
        <f>ROUND(Y23/Y36,2)</f>
        <v>431.8</v>
      </c>
      <c r="Y23" s="201">
        <v>1537200</v>
      </c>
      <c r="Z23" s="233">
        <f t="shared" si="34"/>
        <v>5.36</v>
      </c>
      <c r="AA23" s="201">
        <f t="shared" si="35"/>
        <v>8800000</v>
      </c>
      <c r="AB23" s="233">
        <f>ROUND(AD23/AD7*100,2)</f>
        <v>5.15</v>
      </c>
      <c r="AC23" s="190">
        <f>ROUND(AD23/AD36,2)</f>
        <v>10.29</v>
      </c>
      <c r="AD23" s="201">
        <v>410000</v>
      </c>
      <c r="AE23" s="233">
        <f>ROUND(AG23/AG7*100,2)-0.01</f>
        <v>4.24</v>
      </c>
      <c r="AF23" s="190">
        <f>ROUND(AG23/AG36,2)-0.01</f>
        <v>1663.54</v>
      </c>
      <c r="AG23" s="201">
        <v>5330000</v>
      </c>
      <c r="AH23" s="233">
        <f>ROUND(AJ23/AJ7*100,2)</f>
        <v>0.66</v>
      </c>
      <c r="AI23" s="190">
        <f>ROUND(AJ23/AJ36,2)</f>
        <v>18.37</v>
      </c>
      <c r="AJ23" s="201">
        <v>360000</v>
      </c>
      <c r="AK23" s="233">
        <f t="shared" si="36"/>
        <v>3.25</v>
      </c>
      <c r="AL23" s="201">
        <f t="shared" si="37"/>
        <v>6100000</v>
      </c>
      <c r="AM23" s="233">
        <f>ROUND(AO23/AO7*100,2)</f>
        <v>11</v>
      </c>
      <c r="AN23" s="190">
        <f>ROUND(AO23/AO36,2)</f>
        <v>24.69</v>
      </c>
      <c r="AO23" s="201">
        <v>976000</v>
      </c>
      <c r="AP23" s="233">
        <f>ROUND(AR23/AR7*100,2)</f>
        <v>2.97</v>
      </c>
      <c r="AQ23" s="190">
        <f>ROUND(AR23/AR36,2)</f>
        <v>489.77</v>
      </c>
      <c r="AR23" s="201">
        <v>3102705</v>
      </c>
      <c r="AS23" s="233">
        <f>ROUND(AU23/AU7*100,2)</f>
        <v>2.17</v>
      </c>
      <c r="AT23" s="190">
        <f>ROUND(AU23/AU36,2)</f>
        <v>28.28</v>
      </c>
      <c r="AU23" s="230">
        <v>166295</v>
      </c>
      <c r="AV23" s="233">
        <f t="shared" si="38"/>
        <v>3.5</v>
      </c>
      <c r="AW23" s="201">
        <f t="shared" si="39"/>
        <v>4245000</v>
      </c>
      <c r="AX23" s="233">
        <f>ROUND(AZ23/AZ7*100,2)</f>
        <v>0</v>
      </c>
      <c r="AY23" s="190">
        <f>ROUND(AZ23/AZ36,2)</f>
        <v>0</v>
      </c>
      <c r="AZ23" s="230">
        <v>0</v>
      </c>
      <c r="BA23" s="233">
        <f>ROUND(BC23/BC7*100,2)</f>
        <v>0</v>
      </c>
      <c r="BB23" s="190">
        <f>ROUND(BC23/BC36,2)</f>
        <v>0</v>
      </c>
      <c r="BC23" s="230">
        <v>0</v>
      </c>
      <c r="BD23" s="233">
        <f>ROUND(BF23/BF7*100,2)</f>
        <v>10.37</v>
      </c>
      <c r="BE23" s="190">
        <f>ROUND(BF23/BF36,2)</f>
        <v>85</v>
      </c>
      <c r="BF23" s="201">
        <v>1360000</v>
      </c>
      <c r="BG23" s="233">
        <f t="shared" si="40"/>
        <v>4.95</v>
      </c>
      <c r="BH23" s="201">
        <f t="shared" si="41"/>
        <v>1360000</v>
      </c>
      <c r="BI23" s="233">
        <f>ROUND(BK23/BK7*100,2)</f>
        <v>0</v>
      </c>
      <c r="BJ23" s="190">
        <f>ROUND(BK23/BK36,2)</f>
        <v>0</v>
      </c>
      <c r="BK23" s="230">
        <v>0</v>
      </c>
      <c r="BL23" s="190">
        <f>ROUND(BN23/BN7*100,2)</f>
        <v>4.95</v>
      </c>
      <c r="BM23" s="190">
        <f>ROUND(BN23/BN36,2)</f>
        <v>706.34</v>
      </c>
      <c r="BN23" s="230">
        <v>4380000</v>
      </c>
      <c r="BO23" s="190">
        <f>ROUND(BQ23/BQ7*100,2)</f>
        <v>0</v>
      </c>
      <c r="BP23" s="190">
        <f>ROUND(BQ23/BQ36,2)</f>
        <v>0</v>
      </c>
      <c r="BQ23" s="288">
        <v>0</v>
      </c>
      <c r="BR23" s="240">
        <f t="shared" si="27"/>
        <v>4.89</v>
      </c>
      <c r="BS23" s="259">
        <f t="shared" si="42"/>
        <v>4380000</v>
      </c>
      <c r="BT23" s="233">
        <f>ROUND(BV23/BV7*100,2)</f>
        <v>1.94</v>
      </c>
      <c r="BU23" s="190">
        <f>ROUND(BV23/BV36,2)</f>
        <v>5.05</v>
      </c>
      <c r="BV23" s="230">
        <v>900000</v>
      </c>
      <c r="BW23" s="233">
        <f>ROUND(BY23/BY7*100,2)</f>
        <v>0</v>
      </c>
      <c r="BX23" s="190">
        <f>ROUND(BY23/BY36,2)</f>
        <v>0</v>
      </c>
      <c r="BY23" s="201">
        <v>0</v>
      </c>
      <c r="BZ23" s="195">
        <f>ROUND(CB23/CB7*100,2)</f>
        <v>5.58</v>
      </c>
      <c r="CA23" s="195">
        <f>ROUND(CB23/CB36,2)</f>
        <v>14.6</v>
      </c>
      <c r="CB23" s="197">
        <f t="shared" si="43"/>
        <v>7112800</v>
      </c>
      <c r="CC23" s="195">
        <f>ROUND(CE23/CE7*100,2)</f>
        <v>3.22</v>
      </c>
      <c r="CD23" s="195">
        <f>ROUND(CE23/CE36,2)</f>
        <v>741.28</v>
      </c>
      <c r="CE23" s="198">
        <f t="shared" si="44"/>
        <v>27189505</v>
      </c>
      <c r="CF23" s="195">
        <f>ROUND(CH23/CH7*100,2)</f>
        <v>7.48</v>
      </c>
      <c r="CG23" s="195">
        <f>ROUND(CH23/CH36,2)</f>
        <v>123.82</v>
      </c>
      <c r="CH23" s="198">
        <f t="shared" si="16"/>
        <v>6623519</v>
      </c>
      <c r="CI23" s="234">
        <f>ROUND(CJ23/CJ7*100,2)</f>
        <v>3.86</v>
      </c>
      <c r="CJ23" s="198">
        <f t="shared" si="45"/>
        <v>40925824</v>
      </c>
    </row>
    <row r="24" spans="1:88" ht="20.25" customHeight="1">
      <c r="A24" s="582"/>
      <c r="B24" s="646"/>
      <c r="C24" s="336">
        <v>224</v>
      </c>
      <c r="D24" s="337" t="s">
        <v>33</v>
      </c>
      <c r="E24" s="338">
        <v>18</v>
      </c>
      <c r="F24" s="233">
        <f>ROUND(H24/H7*100,2)</f>
        <v>0</v>
      </c>
      <c r="G24" s="190">
        <f>ROUND(H24/H36,2)</f>
        <v>0</v>
      </c>
      <c r="H24" s="201">
        <v>0</v>
      </c>
      <c r="I24" s="233">
        <f>ROUND(K24/K7*100,2)</f>
        <v>0</v>
      </c>
      <c r="J24" s="190">
        <f>ROUND(K24/K36,2)</f>
        <v>0</v>
      </c>
      <c r="K24" s="201">
        <v>0</v>
      </c>
      <c r="L24" s="233">
        <f>ROUND(N24/N7*100,2)</f>
        <v>0</v>
      </c>
      <c r="M24" s="190">
        <f>ROUND(N24/N36,2)</f>
        <v>0</v>
      </c>
      <c r="N24" s="201">
        <v>0</v>
      </c>
      <c r="O24" s="232">
        <f>ROUND(P24/P7*100,2)</f>
        <v>0</v>
      </c>
      <c r="P24" s="201">
        <f t="shared" si="33"/>
        <v>0</v>
      </c>
      <c r="Q24" s="233">
        <f>ROUND(S24/S7*100,2)</f>
        <v>0</v>
      </c>
      <c r="R24" s="190">
        <f>ROUND(S24/S36,2)</f>
        <v>0</v>
      </c>
      <c r="S24" s="230">
        <v>0</v>
      </c>
      <c r="T24" s="233">
        <f>ROUND(V24/V7*100,2)</f>
        <v>0</v>
      </c>
      <c r="U24" s="190">
        <f>ROUND(V24/V36,2)</f>
        <v>0</v>
      </c>
      <c r="V24" s="339"/>
      <c r="W24" s="233">
        <f>ROUND(Y24/Y7*100,2)</f>
        <v>0</v>
      </c>
      <c r="X24" s="190">
        <f>ROUND(Y24/Y36,2)</f>
        <v>0</v>
      </c>
      <c r="Y24" s="201">
        <v>0</v>
      </c>
      <c r="Z24" s="233">
        <f t="shared" si="34"/>
        <v>0</v>
      </c>
      <c r="AA24" s="201">
        <f t="shared" si="35"/>
        <v>0</v>
      </c>
      <c r="AB24" s="233">
        <f>ROUND(AD24/AD7*100,2)</f>
        <v>0</v>
      </c>
      <c r="AC24" s="190">
        <f>ROUND(AD24/AD36,2)</f>
        <v>0</v>
      </c>
      <c r="AD24" s="201">
        <v>0</v>
      </c>
      <c r="AE24" s="233">
        <f>ROUND(AG24/AG7*100,2)</f>
        <v>0</v>
      </c>
      <c r="AF24" s="190">
        <f>ROUND(AG24/AG36,2)</f>
        <v>0</v>
      </c>
      <c r="AG24" s="201">
        <v>0</v>
      </c>
      <c r="AH24" s="233">
        <f>ROUND(AJ24/AJ7*100,2)</f>
        <v>0</v>
      </c>
      <c r="AI24" s="190">
        <f>ROUND(AJ24/AJ36,2)</f>
        <v>0</v>
      </c>
      <c r="AJ24" s="201">
        <v>0</v>
      </c>
      <c r="AK24" s="233">
        <f t="shared" si="36"/>
        <v>0</v>
      </c>
      <c r="AL24" s="201">
        <f t="shared" si="37"/>
        <v>0</v>
      </c>
      <c r="AM24" s="233">
        <f>ROUND(AO24/AO7*100,2)</f>
        <v>0</v>
      </c>
      <c r="AN24" s="190">
        <f>ROUND(AO24/AO36,2)</f>
        <v>0</v>
      </c>
      <c r="AO24" s="201">
        <v>0</v>
      </c>
      <c r="AP24" s="233">
        <f>ROUND(AR24/AR7*100,2)</f>
        <v>0.08</v>
      </c>
      <c r="AQ24" s="190">
        <f>ROUND(AR24/AR36,2)</f>
        <v>12.64</v>
      </c>
      <c r="AR24" s="201">
        <v>80100</v>
      </c>
      <c r="AS24" s="233">
        <f>ROUND(AU24/AU7*100,2)</f>
        <v>0</v>
      </c>
      <c r="AT24" s="190">
        <f>ROUND(AU24/AU36,2)</f>
        <v>0</v>
      </c>
      <c r="AU24" s="230">
        <v>0</v>
      </c>
      <c r="AV24" s="233">
        <f t="shared" si="38"/>
        <v>0.07</v>
      </c>
      <c r="AW24" s="201">
        <f t="shared" si="39"/>
        <v>80100</v>
      </c>
      <c r="AX24" s="233">
        <f>ROUND(AZ24/AZ7*100,2)</f>
        <v>0</v>
      </c>
      <c r="AY24" s="190">
        <f>ROUND(AZ24/AZ36,2)</f>
        <v>0</v>
      </c>
      <c r="AZ24" s="230">
        <v>0</v>
      </c>
      <c r="BA24" s="233">
        <f>ROUND(BC24/BC7*100,2)</f>
        <v>0</v>
      </c>
      <c r="BB24" s="190">
        <f>ROUND(BC24/BC36,2)</f>
        <v>0</v>
      </c>
      <c r="BC24" s="230">
        <v>0</v>
      </c>
      <c r="BD24" s="233">
        <f>ROUND(BF24/BF7*100,2)</f>
        <v>0</v>
      </c>
      <c r="BE24" s="190">
        <f>ROUND(BF24/BF36,2)</f>
        <v>0</v>
      </c>
      <c r="BF24" s="201">
        <v>0</v>
      </c>
      <c r="BG24" s="233">
        <f t="shared" si="40"/>
        <v>0</v>
      </c>
      <c r="BH24" s="201">
        <f t="shared" si="41"/>
        <v>0</v>
      </c>
      <c r="BI24" s="233">
        <f>ROUND(BK24/BK7*100,2)</f>
        <v>0</v>
      </c>
      <c r="BJ24" s="190">
        <f>ROUND(BK24/BK36,2)</f>
        <v>0</v>
      </c>
      <c r="BK24" s="230">
        <v>0</v>
      </c>
      <c r="BL24" s="190">
        <f>ROUND(BN24/BN7*100,2)</f>
        <v>0</v>
      </c>
      <c r="BM24" s="190">
        <f>ROUND(BN24/BN36,2)</f>
        <v>0</v>
      </c>
      <c r="BN24" s="230">
        <v>0</v>
      </c>
      <c r="BO24" s="190">
        <f>ROUND(BQ24/BQ7*100,2)</f>
        <v>0</v>
      </c>
      <c r="BP24" s="190">
        <f>ROUND(BQ24/BQ36,2)</f>
        <v>0</v>
      </c>
      <c r="BQ24" s="265">
        <v>0</v>
      </c>
      <c r="BR24" s="240">
        <f t="shared" si="27"/>
        <v>0</v>
      </c>
      <c r="BS24" s="259">
        <f t="shared" si="42"/>
        <v>0</v>
      </c>
      <c r="BT24" s="233">
        <f>ROUND(BV24/BV7*100,2)</f>
        <v>0</v>
      </c>
      <c r="BU24" s="190">
        <f>ROUND(BV24/BV36,2)</f>
        <v>0</v>
      </c>
      <c r="BV24" s="230">
        <v>0</v>
      </c>
      <c r="BW24" s="233">
        <f>ROUND(BY24/BY7*100,2)</f>
        <v>0</v>
      </c>
      <c r="BX24" s="190">
        <f>ROUND(BY24/BY36,2)</f>
        <v>0</v>
      </c>
      <c r="BY24" s="201">
        <v>0</v>
      </c>
      <c r="BZ24" s="195">
        <f>ROUND(CB24/CB7*100,2)</f>
        <v>0</v>
      </c>
      <c r="CA24" s="195">
        <f>ROUND(CB24/CB36,2)</f>
        <v>0</v>
      </c>
      <c r="CB24" s="197">
        <f t="shared" si="43"/>
        <v>0</v>
      </c>
      <c r="CC24" s="195">
        <f>ROUND(CE24/CE7*100,2)</f>
        <v>0.01</v>
      </c>
      <c r="CD24" s="195">
        <f>ROUND(CE24/CE36,2)+0.01</f>
        <v>2.19</v>
      </c>
      <c r="CE24" s="198">
        <f t="shared" si="44"/>
        <v>80100</v>
      </c>
      <c r="CF24" s="195">
        <f>ROUND(CH24/CH7*100,2)</f>
        <v>0</v>
      </c>
      <c r="CG24" s="195">
        <f>ROUND(CH24/CH36,2)</f>
        <v>0</v>
      </c>
      <c r="CH24" s="198">
        <f t="shared" si="16"/>
        <v>0</v>
      </c>
      <c r="CI24" s="234">
        <f>ROUND(CJ24/CJ7*100,2)</f>
        <v>0.01</v>
      </c>
      <c r="CJ24" s="198">
        <f t="shared" si="45"/>
        <v>80100</v>
      </c>
    </row>
    <row r="25" spans="1:88" ht="20.25" customHeight="1">
      <c r="A25" s="582"/>
      <c r="B25" s="646"/>
      <c r="C25" s="336">
        <v>225</v>
      </c>
      <c r="D25" s="337" t="s">
        <v>11</v>
      </c>
      <c r="E25" s="338">
        <v>19</v>
      </c>
      <c r="F25" s="233">
        <f>ROUND(H25/H7*100,2)</f>
        <v>0.53</v>
      </c>
      <c r="G25" s="190">
        <f>ROUND(H25/H36,2)</f>
        <v>1.55</v>
      </c>
      <c r="H25" s="201">
        <v>205800</v>
      </c>
      <c r="I25" s="233">
        <f>ROUND(K25/K7*100,2)</f>
        <v>1.65</v>
      </c>
      <c r="J25" s="190">
        <f>ROUND(K25/K36,2)</f>
        <v>421.81</v>
      </c>
      <c r="K25" s="201">
        <v>6166900</v>
      </c>
      <c r="L25" s="233">
        <f>ROUND(N25/N7*100,2)</f>
        <v>0</v>
      </c>
      <c r="M25" s="190">
        <f>ROUND(N25/N36,2)</f>
        <v>0</v>
      </c>
      <c r="N25" s="201">
        <v>0</v>
      </c>
      <c r="O25" s="232">
        <f>ROUND(P25/P7*100,2)</f>
        <v>1.51</v>
      </c>
      <c r="P25" s="201">
        <f t="shared" si="33"/>
        <v>6372700</v>
      </c>
      <c r="Q25" s="233">
        <f>ROUND(S25/S7*100,2)</f>
        <v>0</v>
      </c>
      <c r="R25" s="190">
        <f>ROUND(S25/S36,2)</f>
        <v>0</v>
      </c>
      <c r="S25" s="230">
        <v>0</v>
      </c>
      <c r="T25" s="233">
        <f>ROUND(V25/V7*100,2)</f>
        <v>1.4</v>
      </c>
      <c r="U25" s="190">
        <f>ROUND(V25/V36,2)</f>
        <v>338.47</v>
      </c>
      <c r="V25" s="339">
        <v>2000000</v>
      </c>
      <c r="W25" s="233">
        <f>ROUND(Y25/Y7*100,2)</f>
        <v>0</v>
      </c>
      <c r="X25" s="190">
        <f>ROUND(Y25/Y36,2)</f>
        <v>0</v>
      </c>
      <c r="Y25" s="201">
        <v>0</v>
      </c>
      <c r="Z25" s="233">
        <f t="shared" si="34"/>
        <v>1.22</v>
      </c>
      <c r="AA25" s="201">
        <f t="shared" si="35"/>
        <v>2000000</v>
      </c>
      <c r="AB25" s="233">
        <f>ROUND(AD25/AD7*100,2)</f>
        <v>1.88</v>
      </c>
      <c r="AC25" s="190">
        <f>ROUND(AD25/AD36,2)+0.01</f>
        <v>3.7699999999999996</v>
      </c>
      <c r="AD25" s="201">
        <v>150000</v>
      </c>
      <c r="AE25" s="233">
        <f>ROUND(AG25/AG7*100,2)</f>
        <v>1.83</v>
      </c>
      <c r="AF25" s="190">
        <f>ROUND(AG25/AG36,2)</f>
        <v>717.85</v>
      </c>
      <c r="AG25" s="201">
        <v>2300000</v>
      </c>
      <c r="AH25" s="233">
        <f>ROUND(AJ25/AJ7*100,2)-0.01</f>
        <v>0.27</v>
      </c>
      <c r="AI25" s="190">
        <f>ROUND(AJ25/AJ36,2)</f>
        <v>7.65</v>
      </c>
      <c r="AJ25" s="201">
        <v>150000</v>
      </c>
      <c r="AK25" s="233">
        <f>ROUND(AL25/$AL$7*100,2)+0.01</f>
        <v>1.39</v>
      </c>
      <c r="AL25" s="201">
        <f t="shared" si="37"/>
        <v>2600000</v>
      </c>
      <c r="AM25" s="233">
        <f>ROUND(AO25/AO7*100,2)</f>
        <v>0.73</v>
      </c>
      <c r="AN25" s="190">
        <f>ROUND(AO25/AO36,2)</f>
        <v>1.63</v>
      </c>
      <c r="AO25" s="201">
        <v>64500</v>
      </c>
      <c r="AP25" s="233">
        <f>ROUND(AR25/AR7*100,2)</f>
        <v>1.65</v>
      </c>
      <c r="AQ25" s="190">
        <f>ROUND(AR25/AR36,2)</f>
        <v>272.42</v>
      </c>
      <c r="AR25" s="201">
        <v>1725800</v>
      </c>
      <c r="AS25" s="233">
        <f>ROUND(AU25/AU7*100,2)</f>
        <v>0.29</v>
      </c>
      <c r="AT25" s="190">
        <f>ROUND(AU25/AU36,2)+0.01</f>
        <v>3.75</v>
      </c>
      <c r="AU25" s="230">
        <v>22000</v>
      </c>
      <c r="AV25" s="233">
        <f t="shared" si="38"/>
        <v>1.5</v>
      </c>
      <c r="AW25" s="201">
        <f t="shared" si="39"/>
        <v>1812300</v>
      </c>
      <c r="AX25" s="233">
        <f>ROUND(AZ25/AZ7*100,2)</f>
        <v>0</v>
      </c>
      <c r="AY25" s="190">
        <f>ROUND(AZ25/AZ36,2)</f>
        <v>0</v>
      </c>
      <c r="AZ25" s="230">
        <v>0</v>
      </c>
      <c r="BA25" s="233">
        <f>ROUND(BC25/BC7*100,2)</f>
        <v>0</v>
      </c>
      <c r="BB25" s="190">
        <f>ROUND(BC25/BC36,2)</f>
        <v>0</v>
      </c>
      <c r="BC25" s="230">
        <v>0</v>
      </c>
      <c r="BD25" s="233">
        <f>ROUND(BF25/BF7*100,2)-0.01</f>
        <v>19.2</v>
      </c>
      <c r="BE25" s="190">
        <f>ROUND(BF25/BF36,2)</f>
        <v>157.5</v>
      </c>
      <c r="BF25" s="201">
        <v>2520000</v>
      </c>
      <c r="BG25" s="233">
        <f t="shared" si="40"/>
        <v>9.17</v>
      </c>
      <c r="BH25" s="201">
        <f t="shared" si="41"/>
        <v>2520000</v>
      </c>
      <c r="BI25" s="233">
        <f>ROUND(BK25/BK7*100,2)</f>
        <v>0</v>
      </c>
      <c r="BJ25" s="190">
        <f>ROUND(BK25/BK36,2)</f>
        <v>0</v>
      </c>
      <c r="BK25" s="230">
        <v>0</v>
      </c>
      <c r="BL25" s="190">
        <f>ROUND(BN25/BN7*100,2)</f>
        <v>1.58</v>
      </c>
      <c r="BM25" s="190">
        <f>ROUND(BN25/BN36,2)</f>
        <v>226.29</v>
      </c>
      <c r="BN25" s="230">
        <v>1403200</v>
      </c>
      <c r="BO25" s="190">
        <f>ROUND(BQ25/BQ7*100,2)</f>
        <v>0</v>
      </c>
      <c r="BP25" s="190">
        <f>ROUND(BQ25/BQ36,2)</f>
        <v>0</v>
      </c>
      <c r="BQ25" s="289">
        <v>0</v>
      </c>
      <c r="BR25" s="240">
        <f t="shared" si="27"/>
        <v>1.57</v>
      </c>
      <c r="BS25" s="259">
        <f t="shared" si="42"/>
        <v>1403200</v>
      </c>
      <c r="BT25" s="233">
        <f>ROUND(BV25/BV7*100,2)</f>
        <v>1.02</v>
      </c>
      <c r="BU25" s="190">
        <f>ROUND(BV25/BV36,2)</f>
        <v>2.65</v>
      </c>
      <c r="BV25" s="230">
        <v>473000</v>
      </c>
      <c r="BW25" s="233">
        <f>ROUND(BY25/BY7*100,2)</f>
        <v>0</v>
      </c>
      <c r="BX25" s="190">
        <f>ROUND(BY25/BY36,2)</f>
        <v>0</v>
      </c>
      <c r="BY25" s="201">
        <v>0</v>
      </c>
      <c r="BZ25" s="195">
        <f>ROUND(CB25/CB7*100,2)</f>
        <v>0.7</v>
      </c>
      <c r="CA25" s="195">
        <f>ROUND(CB25/CB36,2)</f>
        <v>1.83</v>
      </c>
      <c r="CB25" s="197">
        <f t="shared" si="43"/>
        <v>893300</v>
      </c>
      <c r="CC25" s="195">
        <f>ROUND(CE25/CE7*100,2)-0.01</f>
        <v>1.6</v>
      </c>
      <c r="CD25" s="195">
        <f>ROUND(CE25/CE36,2)</f>
        <v>370.67</v>
      </c>
      <c r="CE25" s="198">
        <f t="shared" si="44"/>
        <v>13595900</v>
      </c>
      <c r="CF25" s="195">
        <f>ROUND(CH25/CH7*100,2)</f>
        <v>3.04</v>
      </c>
      <c r="CG25" s="195">
        <f>ROUND(CH25/CH36,2)</f>
        <v>50.33</v>
      </c>
      <c r="CH25" s="198">
        <f t="shared" si="16"/>
        <v>2692000</v>
      </c>
      <c r="CI25" s="234">
        <f>ROUND(CJ25/CJ7*100,2)+0.01</f>
        <v>1.6300000000000001</v>
      </c>
      <c r="CJ25" s="198">
        <f t="shared" si="45"/>
        <v>17181200</v>
      </c>
    </row>
    <row r="26" spans="1:88" ht="24" customHeight="1" thickBot="1">
      <c r="A26" s="582"/>
      <c r="B26" s="646"/>
      <c r="C26" s="340">
        <v>226</v>
      </c>
      <c r="D26" s="341" t="s">
        <v>34</v>
      </c>
      <c r="E26" s="342">
        <v>20</v>
      </c>
      <c r="F26" s="241">
        <f>ROUND(H26/H7*100,2)</f>
        <v>0.39</v>
      </c>
      <c r="G26" s="236">
        <f>ROUND(H26/H36,2)</f>
        <v>1.13</v>
      </c>
      <c r="H26" s="242">
        <v>150300</v>
      </c>
      <c r="I26" s="241">
        <f>ROUND(K26/K7*100,2)</f>
        <v>1.59</v>
      </c>
      <c r="J26" s="236">
        <f>ROUND(K26/K36,2)</f>
        <v>406.96</v>
      </c>
      <c r="K26" s="242">
        <v>5949800</v>
      </c>
      <c r="L26" s="241">
        <f>ROUND(N26/N7*100,2)</f>
        <v>0</v>
      </c>
      <c r="M26" s="236">
        <f>ROUND(N26/N36,2)</f>
        <v>0</v>
      </c>
      <c r="N26" s="242">
        <v>0</v>
      </c>
      <c r="O26" s="240">
        <f>ROUND(P26/P7*100,2)</f>
        <v>1.44</v>
      </c>
      <c r="P26" s="242">
        <f t="shared" si="33"/>
        <v>6100100</v>
      </c>
      <c r="Q26" s="241">
        <f>ROUND(S26/S7*100,2)</f>
        <v>0</v>
      </c>
      <c r="R26" s="236">
        <f>ROUND(S26/S36,2)</f>
        <v>0</v>
      </c>
      <c r="S26" s="237">
        <v>0</v>
      </c>
      <c r="T26" s="241">
        <f>ROUND(V26/V7*100,2)</f>
        <v>2.8</v>
      </c>
      <c r="U26" s="236">
        <f>ROUND(V26/V36,2)</f>
        <v>676.93</v>
      </c>
      <c r="V26" s="352">
        <v>4000000</v>
      </c>
      <c r="W26" s="241">
        <f>ROUND(Y26/Y7*100,2)</f>
        <v>0</v>
      </c>
      <c r="X26" s="236">
        <f>ROUND(Y26/Y36,2)</f>
        <v>0</v>
      </c>
      <c r="Y26" s="242">
        <v>0</v>
      </c>
      <c r="Z26" s="241">
        <f t="shared" si="34"/>
        <v>2.44</v>
      </c>
      <c r="AA26" s="242">
        <f t="shared" si="35"/>
        <v>4000000</v>
      </c>
      <c r="AB26" s="241">
        <f>ROUND(AD26/AD7*100,2)</f>
        <v>2.07</v>
      </c>
      <c r="AC26" s="236">
        <f>ROUND(AD26/AD36,2)</f>
        <v>4.14</v>
      </c>
      <c r="AD26" s="242">
        <v>165000</v>
      </c>
      <c r="AE26" s="241">
        <f>ROUND(AG26/AG7*100,2)</f>
        <v>1.79</v>
      </c>
      <c r="AF26" s="236">
        <f>ROUND(AG26/AG36,2)</f>
        <v>702.25</v>
      </c>
      <c r="AG26" s="242">
        <v>2250000</v>
      </c>
      <c r="AH26" s="241">
        <f>ROUND(AJ26/AJ7*100,2)-0.01</f>
        <v>0.27</v>
      </c>
      <c r="AI26" s="236">
        <f>ROUND(AJ26/AJ36,2)</f>
        <v>7.65</v>
      </c>
      <c r="AJ26" s="242">
        <v>150000</v>
      </c>
      <c r="AK26" s="241">
        <f t="shared" si="36"/>
        <v>1.37</v>
      </c>
      <c r="AL26" s="242">
        <f t="shared" si="37"/>
        <v>2565000</v>
      </c>
      <c r="AM26" s="241">
        <f>ROUND(AO26/AO7*100,2)</f>
        <v>2.86</v>
      </c>
      <c r="AN26" s="236">
        <f>ROUND(AO26/AO36,2)</f>
        <v>6.41</v>
      </c>
      <c r="AO26" s="242">
        <v>253300</v>
      </c>
      <c r="AP26" s="241">
        <f>ROUND(AR26/AR7*100,2)</f>
        <v>2.51</v>
      </c>
      <c r="AQ26" s="236">
        <f>ROUND(AR26/AR36,2)</f>
        <v>414.96</v>
      </c>
      <c r="AR26" s="242">
        <v>2628800</v>
      </c>
      <c r="AS26" s="241">
        <f>ROUND(AU26/AU7*100,2)</f>
        <v>2.72</v>
      </c>
      <c r="AT26" s="236">
        <f>ROUND(AU26/AU36,2)</f>
        <v>35.39</v>
      </c>
      <c r="AU26" s="237">
        <v>208100</v>
      </c>
      <c r="AV26" s="241">
        <f t="shared" si="38"/>
        <v>2.55</v>
      </c>
      <c r="AW26" s="242">
        <f t="shared" si="39"/>
        <v>3090200</v>
      </c>
      <c r="AX26" s="241">
        <f>ROUND(AZ26/AZ7*100,2)</f>
        <v>0</v>
      </c>
      <c r="AY26" s="236">
        <f>ROUND(AZ26/AZ36,2)</f>
        <v>0</v>
      </c>
      <c r="AZ26" s="237">
        <v>0</v>
      </c>
      <c r="BA26" s="241">
        <f>ROUND(BC26/BC7*100,2)</f>
        <v>0</v>
      </c>
      <c r="BB26" s="236">
        <f>ROUND(BC26/BC36,2)</f>
        <v>0</v>
      </c>
      <c r="BC26" s="237">
        <v>0</v>
      </c>
      <c r="BD26" s="241">
        <f>ROUND(BF26/BF7*100,2)</f>
        <v>11.08</v>
      </c>
      <c r="BE26" s="236">
        <f>ROUND(BF26/BF36,2)</f>
        <v>90.88</v>
      </c>
      <c r="BF26" s="242">
        <v>1454000</v>
      </c>
      <c r="BG26" s="241">
        <f>ROUND(BH26/$BH$7*100,2)+0.01</f>
        <v>5.3</v>
      </c>
      <c r="BH26" s="242">
        <f t="shared" si="41"/>
        <v>1454000</v>
      </c>
      <c r="BI26" s="241">
        <f>ROUND(BK26/BK7*100,2)</f>
        <v>0</v>
      </c>
      <c r="BJ26" s="236">
        <f>ROUND(BK26/BK36,2)</f>
        <v>0</v>
      </c>
      <c r="BK26" s="237">
        <v>0</v>
      </c>
      <c r="BL26" s="236">
        <f>ROUND(BN26/BN7*100,2)</f>
        <v>0.87</v>
      </c>
      <c r="BM26" s="236">
        <f>ROUND(BN26/BN36,2)</f>
        <v>124.19</v>
      </c>
      <c r="BN26" s="237">
        <v>770072</v>
      </c>
      <c r="BO26" s="236">
        <f>ROUND(BQ26/BQ7*100,2)</f>
        <v>0</v>
      </c>
      <c r="BP26" s="236">
        <f>ROUND(BQ26/BQ36,2)</f>
        <v>0</v>
      </c>
      <c r="BQ26" s="272">
        <v>0</v>
      </c>
      <c r="BR26" s="240">
        <f t="shared" si="27"/>
        <v>0.86</v>
      </c>
      <c r="BS26" s="259">
        <f t="shared" si="42"/>
        <v>770072</v>
      </c>
      <c r="BT26" s="241">
        <f>ROUND(BV26/BV7*100,2)</f>
        <v>1.65</v>
      </c>
      <c r="BU26" s="236">
        <f>ROUND(BV26/BV36,2)</f>
        <v>4.3</v>
      </c>
      <c r="BV26" s="237">
        <v>766000</v>
      </c>
      <c r="BW26" s="241">
        <f>ROUND(BY26/BY7*100,2)</f>
        <v>0</v>
      </c>
      <c r="BX26" s="236">
        <f>ROUND(BY26/BY36,2)</f>
        <v>0</v>
      </c>
      <c r="BY26" s="242">
        <v>0</v>
      </c>
      <c r="BZ26" s="200">
        <f>ROUND(CB26/CB7*100,2)-0.01</f>
        <v>1.04</v>
      </c>
      <c r="CA26" s="200">
        <f>ROUND(CB26/CB36,2)</f>
        <v>2.74</v>
      </c>
      <c r="CB26" s="197">
        <f t="shared" si="43"/>
        <v>1334600</v>
      </c>
      <c r="CC26" s="200">
        <f>ROUND(CE26/CE7*100,2)</f>
        <v>1.85</v>
      </c>
      <c r="CD26" s="200">
        <f>ROUND(CE26/CE36,2)</f>
        <v>425.28</v>
      </c>
      <c r="CE26" s="197">
        <f t="shared" si="44"/>
        <v>15598672</v>
      </c>
      <c r="CF26" s="200">
        <f>ROUND(CH26/CH7*100,2)</f>
        <v>2.05</v>
      </c>
      <c r="CG26" s="200">
        <f>ROUND(CH26/CH36,2)</f>
        <v>33.88</v>
      </c>
      <c r="CH26" s="198">
        <f t="shared" si="16"/>
        <v>1812100</v>
      </c>
      <c r="CI26" s="243">
        <f>ROUND(CJ26/CJ7*100,2)</f>
        <v>1.77</v>
      </c>
      <c r="CJ26" s="197">
        <f t="shared" si="45"/>
        <v>18745372</v>
      </c>
    </row>
    <row r="27" spans="1:88" s="8" customFormat="1" ht="21.75" customHeight="1" thickBot="1">
      <c r="A27" s="9" t="s">
        <v>0</v>
      </c>
      <c r="B27" s="15">
        <v>290</v>
      </c>
      <c r="C27" s="15"/>
      <c r="D27" s="359" t="s">
        <v>0</v>
      </c>
      <c r="E27" s="360">
        <v>21</v>
      </c>
      <c r="F27" s="293">
        <f>ROUND(H27/H7*100,2)</f>
        <v>0.26</v>
      </c>
      <c r="G27" s="276">
        <f>ROUND(H27/H36,2)</f>
        <v>0.76</v>
      </c>
      <c r="H27" s="292">
        <v>100869</v>
      </c>
      <c r="I27" s="293">
        <f>ROUND(K27/K7*100,2)</f>
        <v>2.06</v>
      </c>
      <c r="J27" s="276">
        <f>ROUND(K27/K36,2)</f>
        <v>526.62</v>
      </c>
      <c r="K27" s="292">
        <v>7699131</v>
      </c>
      <c r="L27" s="293">
        <f>ROUND(N27/N7*100,2)</f>
        <v>0</v>
      </c>
      <c r="M27" s="276">
        <f>ROUND(N27/N36,2)</f>
        <v>0</v>
      </c>
      <c r="N27" s="292">
        <v>0</v>
      </c>
      <c r="O27" s="278">
        <f>ROUND(P27/P7*100,2)</f>
        <v>1.85</v>
      </c>
      <c r="P27" s="292">
        <f t="shared" si="33"/>
        <v>7800000</v>
      </c>
      <c r="Q27" s="293">
        <f>ROUND(S27/S7*100,2)</f>
        <v>0</v>
      </c>
      <c r="R27" s="276">
        <f>ROUND(S27/S36,2)</f>
        <v>0</v>
      </c>
      <c r="S27" s="290">
        <v>0</v>
      </c>
      <c r="T27" s="293">
        <f>ROUND(V27/V7*100,2)</f>
        <v>3.86</v>
      </c>
      <c r="U27" s="276">
        <f>ROUND(V27/V36,2)</f>
        <v>930.78</v>
      </c>
      <c r="V27" s="357">
        <v>5500000</v>
      </c>
      <c r="W27" s="293">
        <f>ROUND(Y27/Y7*100,2)</f>
        <v>0</v>
      </c>
      <c r="X27" s="276">
        <f>ROUND(Y27/Y36,2)</f>
        <v>0</v>
      </c>
      <c r="Y27" s="292">
        <v>0</v>
      </c>
      <c r="Z27" s="293">
        <f t="shared" si="34"/>
        <v>3.35</v>
      </c>
      <c r="AA27" s="292">
        <f t="shared" si="35"/>
        <v>5500000</v>
      </c>
      <c r="AB27" s="293">
        <f>ROUND(AD27/AD7*100,2)</f>
        <v>1.26</v>
      </c>
      <c r="AC27" s="276">
        <f>ROUND(AD27/AD36,2)</f>
        <v>2.51</v>
      </c>
      <c r="AD27" s="292">
        <v>100000</v>
      </c>
      <c r="AE27" s="293">
        <f>ROUND(AG27/AG7*100,2)</f>
        <v>1.46</v>
      </c>
      <c r="AF27" s="276">
        <f>ROUND(AG27/AG36,2)</f>
        <v>571.16</v>
      </c>
      <c r="AG27" s="292">
        <v>1830000</v>
      </c>
      <c r="AH27" s="293">
        <f>ROUND(AJ27/AJ7*100,2)</f>
        <v>0.18</v>
      </c>
      <c r="AI27" s="276">
        <f>ROUND(AJ27/AJ36,2)+0.01</f>
        <v>5.109999999999999</v>
      </c>
      <c r="AJ27" s="292">
        <v>100000</v>
      </c>
      <c r="AK27" s="293">
        <f t="shared" si="36"/>
        <v>1.08</v>
      </c>
      <c r="AL27" s="292">
        <f t="shared" si="37"/>
        <v>2030000</v>
      </c>
      <c r="AM27" s="293">
        <f>ROUND(AO27/AO7*100,2)</f>
        <v>1.03</v>
      </c>
      <c r="AN27" s="276">
        <f>ROUND(AO27/AO36,2)</f>
        <v>2.3</v>
      </c>
      <c r="AO27" s="292">
        <v>91000</v>
      </c>
      <c r="AP27" s="293">
        <f>ROUND(AR27/AR7*100,2)</f>
        <v>0.84</v>
      </c>
      <c r="AQ27" s="276">
        <f>ROUND(AR27/AR36,2)</f>
        <v>138.6</v>
      </c>
      <c r="AR27" s="292">
        <v>878000</v>
      </c>
      <c r="AS27" s="293">
        <f>ROUND(AU27/AU7*100,2)</f>
        <v>0.41</v>
      </c>
      <c r="AT27" s="276">
        <f>ROUND(AU27/AU36,2)</f>
        <v>5.27</v>
      </c>
      <c r="AU27" s="290">
        <v>31000</v>
      </c>
      <c r="AV27" s="293">
        <f t="shared" si="38"/>
        <v>0.83</v>
      </c>
      <c r="AW27" s="292">
        <f t="shared" si="39"/>
        <v>1000000</v>
      </c>
      <c r="AX27" s="293">
        <f>ROUND(AZ27/AZ7*100,2)</f>
        <v>0</v>
      </c>
      <c r="AY27" s="276">
        <f>ROUND(AZ27/AZ36,2)</f>
        <v>0</v>
      </c>
      <c r="AZ27" s="290">
        <v>0</v>
      </c>
      <c r="BA27" s="293">
        <f>ROUND(BC27/BC7*100,2)</f>
        <v>0</v>
      </c>
      <c r="BB27" s="276">
        <f>ROUND(BC27/BC36,2)</f>
        <v>0</v>
      </c>
      <c r="BC27" s="290">
        <v>0</v>
      </c>
      <c r="BD27" s="293">
        <f>ROUND(BF27/BF7*100,2)</f>
        <v>2.67</v>
      </c>
      <c r="BE27" s="276">
        <f>ROUND(BF27/BF36,2)</f>
        <v>21.88</v>
      </c>
      <c r="BF27" s="292">
        <v>350000</v>
      </c>
      <c r="BG27" s="293">
        <f t="shared" si="40"/>
        <v>1.27</v>
      </c>
      <c r="BH27" s="292">
        <f t="shared" si="41"/>
        <v>350000</v>
      </c>
      <c r="BI27" s="293">
        <f>ROUND(BK27/BK7*100,2)</f>
        <v>0</v>
      </c>
      <c r="BJ27" s="276">
        <f>ROUND(BK27/BK36,2)</f>
        <v>0</v>
      </c>
      <c r="BK27" s="290">
        <v>0</v>
      </c>
      <c r="BL27" s="276">
        <f>ROUND(BN27/BN7*100,2)</f>
        <v>1.23</v>
      </c>
      <c r="BM27" s="276">
        <f>ROUND(BN27/BN36,2)</f>
        <v>174.97</v>
      </c>
      <c r="BN27" s="290">
        <v>1085000</v>
      </c>
      <c r="BO27" s="276">
        <f>ROUND(BQ27/BQ7*100,2)</f>
        <v>0</v>
      </c>
      <c r="BP27" s="276">
        <f>ROUND(BQ27/BQ36,2)</f>
        <v>0</v>
      </c>
      <c r="BQ27" s="291">
        <v>0</v>
      </c>
      <c r="BR27" s="278">
        <f t="shared" si="27"/>
        <v>1.21</v>
      </c>
      <c r="BS27" s="292">
        <f t="shared" si="42"/>
        <v>1085000</v>
      </c>
      <c r="BT27" s="293">
        <f>ROUND(BV27/BV7*100,2)</f>
        <v>0.19</v>
      </c>
      <c r="BU27" s="276">
        <f>ROUND(BV27/BV36,2)</f>
        <v>0.51</v>
      </c>
      <c r="BV27" s="290">
        <v>90000</v>
      </c>
      <c r="BW27" s="293">
        <f>ROUND(BY27/BY7*100,2)</f>
        <v>0</v>
      </c>
      <c r="BX27" s="276">
        <f>ROUND(BY27/BY36,2)</f>
        <v>0</v>
      </c>
      <c r="BY27" s="292">
        <v>0</v>
      </c>
      <c r="BZ27" s="294">
        <f>ROUND(CB27/CB7*100,2)</f>
        <v>0.3</v>
      </c>
      <c r="CA27" s="295">
        <f>ROUND(CB27/CB36,2)</f>
        <v>0.78</v>
      </c>
      <c r="CB27" s="292">
        <f t="shared" si="43"/>
        <v>381869</v>
      </c>
      <c r="CC27" s="294">
        <f>ROUND(CE27/CE7*100,2)</f>
        <v>2.01</v>
      </c>
      <c r="CD27" s="295">
        <f>ROUND(CE27/CE36,2)</f>
        <v>463.27</v>
      </c>
      <c r="CE27" s="292">
        <f t="shared" si="44"/>
        <v>16992131</v>
      </c>
      <c r="CF27" s="294">
        <f>ROUND(CH27/CH7*100,2)</f>
        <v>0.54</v>
      </c>
      <c r="CG27" s="295">
        <f>ROUND(CH27/CH36,2)</f>
        <v>8.99</v>
      </c>
      <c r="CH27" s="198">
        <f t="shared" si="16"/>
        <v>481000</v>
      </c>
      <c r="CI27" s="296">
        <f>ROUND(CJ27/CJ7*100,2)</f>
        <v>1.68</v>
      </c>
      <c r="CJ27" s="292">
        <f t="shared" si="45"/>
        <v>17855000</v>
      </c>
    </row>
    <row r="28" spans="1:88" s="8" customFormat="1" ht="49.5" customHeight="1" thickBot="1">
      <c r="A28" s="361" t="s">
        <v>14</v>
      </c>
      <c r="B28" s="362">
        <v>310</v>
      </c>
      <c r="C28" s="362"/>
      <c r="D28" s="363" t="s">
        <v>40</v>
      </c>
      <c r="E28" s="364">
        <v>22</v>
      </c>
      <c r="F28" s="297">
        <f>ROUND(H28/H7*100,2)</f>
        <v>0</v>
      </c>
      <c r="G28" s="275">
        <f>ROUND(H28/H36,2)</f>
        <v>0</v>
      </c>
      <c r="H28" s="287">
        <v>0</v>
      </c>
      <c r="I28" s="297">
        <f>ROUND(K28/K7*100,2)</f>
        <v>0</v>
      </c>
      <c r="J28" s="275">
        <f>ROUND(K28/K36,2)</f>
        <v>0</v>
      </c>
      <c r="K28" s="287">
        <v>0</v>
      </c>
      <c r="L28" s="297">
        <f>ROUND(N28/N7*100,2)</f>
        <v>0</v>
      </c>
      <c r="M28" s="275">
        <f>ROUND(N28/N36,2)</f>
        <v>0</v>
      </c>
      <c r="N28" s="287">
        <v>0</v>
      </c>
      <c r="O28" s="365">
        <f>ROUND(P28/P7*100,2)</f>
        <v>0</v>
      </c>
      <c r="P28" s="287">
        <f t="shared" si="33"/>
        <v>0</v>
      </c>
      <c r="Q28" s="297">
        <f>ROUND(S28/S7*100,2)</f>
        <v>0</v>
      </c>
      <c r="R28" s="275">
        <f>ROUND(S28/S36,2)</f>
        <v>0</v>
      </c>
      <c r="S28" s="298">
        <v>0</v>
      </c>
      <c r="T28" s="297">
        <f>ROUND(V28/V7*100,2)</f>
        <v>0.67</v>
      </c>
      <c r="U28" s="275">
        <f>ROUND(V28/V36,2)</f>
        <v>160.77</v>
      </c>
      <c r="V28" s="366">
        <v>950000</v>
      </c>
      <c r="W28" s="297">
        <f>ROUND(Y28/Y7*100,2)</f>
        <v>0</v>
      </c>
      <c r="X28" s="275">
        <f>ROUND(Y28/Y36,2)</f>
        <v>0</v>
      </c>
      <c r="Y28" s="287">
        <v>0</v>
      </c>
      <c r="Z28" s="297">
        <f t="shared" si="34"/>
        <v>0.58</v>
      </c>
      <c r="AA28" s="287">
        <f t="shared" si="35"/>
        <v>950000</v>
      </c>
      <c r="AB28" s="297">
        <f>ROUND(AD28/AD7*100,2)</f>
        <v>1.76</v>
      </c>
      <c r="AC28" s="275">
        <f>ROUND(AD28/AD36,2)</f>
        <v>3.51</v>
      </c>
      <c r="AD28" s="287">
        <v>140000</v>
      </c>
      <c r="AE28" s="297">
        <f>ROUND(AG28/AG7*100,2)</f>
        <v>0.36</v>
      </c>
      <c r="AF28" s="275">
        <f>ROUND(AG28/AG36,2)</f>
        <v>140.45</v>
      </c>
      <c r="AG28" s="287">
        <v>450000</v>
      </c>
      <c r="AH28" s="297">
        <f>ROUND(AJ28/AJ7*100,2)</f>
        <v>0.17</v>
      </c>
      <c r="AI28" s="275">
        <f>ROUND(AJ28/AJ36,2)</f>
        <v>4.59</v>
      </c>
      <c r="AJ28" s="287">
        <v>90000</v>
      </c>
      <c r="AK28" s="297">
        <f t="shared" si="36"/>
        <v>0.36</v>
      </c>
      <c r="AL28" s="287">
        <f t="shared" si="37"/>
        <v>680000</v>
      </c>
      <c r="AM28" s="297">
        <f>ROUND(AO28/AO7*100,2)</f>
        <v>0</v>
      </c>
      <c r="AN28" s="275">
        <f>ROUND(AO28/AO36,2)</f>
        <v>0</v>
      </c>
      <c r="AO28" s="287">
        <v>0</v>
      </c>
      <c r="AP28" s="297">
        <f>ROUND(AR28/AR7*100,2)</f>
        <v>0</v>
      </c>
      <c r="AQ28" s="275">
        <f>ROUND(AR28/AR36,2)</f>
        <v>0</v>
      </c>
      <c r="AR28" s="287">
        <v>0</v>
      </c>
      <c r="AS28" s="297">
        <f>ROUND(AU28/AU7*100,2)</f>
        <v>7.26</v>
      </c>
      <c r="AT28" s="275">
        <f>ROUND(AU28/AU36,2)</f>
        <v>94.39</v>
      </c>
      <c r="AU28" s="298">
        <v>554987</v>
      </c>
      <c r="AV28" s="297">
        <f t="shared" si="38"/>
        <v>0.46</v>
      </c>
      <c r="AW28" s="287">
        <f t="shared" si="39"/>
        <v>554987</v>
      </c>
      <c r="AX28" s="297">
        <f>ROUND(AZ28/AZ7*100,2)</f>
        <v>0</v>
      </c>
      <c r="AY28" s="275">
        <f>ROUND(AZ28/AZ36,2)</f>
        <v>0</v>
      </c>
      <c r="AZ28" s="298">
        <v>0</v>
      </c>
      <c r="BA28" s="297">
        <f>ROUND(BC28/BC7*100,2)</f>
        <v>0</v>
      </c>
      <c r="BB28" s="275">
        <f>ROUND(BC28/BC36,2)</f>
        <v>0</v>
      </c>
      <c r="BC28" s="298">
        <v>0</v>
      </c>
      <c r="BD28" s="297">
        <f>ROUND(BF28/BF7*100,2)</f>
        <v>4.57</v>
      </c>
      <c r="BE28" s="275">
        <f>ROUND(BF28/BF36,2)</f>
        <v>37.5</v>
      </c>
      <c r="BF28" s="287">
        <v>600000</v>
      </c>
      <c r="BG28" s="297">
        <f t="shared" si="40"/>
        <v>2.18</v>
      </c>
      <c r="BH28" s="287">
        <f t="shared" si="41"/>
        <v>600000</v>
      </c>
      <c r="BI28" s="297">
        <f>ROUND(BK28/BK7*100,2)</f>
        <v>0</v>
      </c>
      <c r="BJ28" s="275">
        <f>ROUND(BK28/BK36,2)</f>
        <v>0</v>
      </c>
      <c r="BK28" s="298">
        <v>0</v>
      </c>
      <c r="BL28" s="275">
        <f>ROUND(BN28/BN7*100,2)</f>
        <v>0</v>
      </c>
      <c r="BM28" s="275">
        <f>ROUND(BN28/BN36,2)</f>
        <v>0</v>
      </c>
      <c r="BN28" s="290"/>
      <c r="BO28" s="275">
        <f>ROUND(BQ28/BQ7*100,2)</f>
        <v>0</v>
      </c>
      <c r="BP28" s="276">
        <f>ROUND(BQ28/BQ36,2)</f>
        <v>0</v>
      </c>
      <c r="BQ28" s="291">
        <v>0</v>
      </c>
      <c r="BR28" s="278">
        <f t="shared" si="27"/>
        <v>0</v>
      </c>
      <c r="BS28" s="287">
        <f t="shared" si="42"/>
        <v>0</v>
      </c>
      <c r="BT28" s="297">
        <f>ROUND(BV28/BV7*100,2)</f>
        <v>2.98</v>
      </c>
      <c r="BU28" s="275">
        <f>ROUND(BV28/BV36,2)</f>
        <v>7.78</v>
      </c>
      <c r="BV28" s="298">
        <v>1386000</v>
      </c>
      <c r="BW28" s="297">
        <f>ROUND(BY28/BY7*100,2)</f>
        <v>0</v>
      </c>
      <c r="BX28" s="275">
        <f>ROUND(BY28/BY36,2)</f>
        <v>0</v>
      </c>
      <c r="BY28" s="287">
        <v>0</v>
      </c>
      <c r="BZ28" s="299">
        <f>ROUND(CB28/CB7*100,2)</f>
        <v>1.2</v>
      </c>
      <c r="CA28" s="300">
        <f>ROUND(CB28/CB36,2)</f>
        <v>3.13</v>
      </c>
      <c r="CB28" s="287">
        <f t="shared" si="43"/>
        <v>1526000</v>
      </c>
      <c r="CC28" s="300">
        <f>ROUND(CE28/CE7*100,2)</f>
        <v>0.17</v>
      </c>
      <c r="CD28" s="300">
        <f>ROUND(CE28/CE36,2)</f>
        <v>38.17</v>
      </c>
      <c r="CE28" s="287">
        <f t="shared" si="44"/>
        <v>1400000</v>
      </c>
      <c r="CF28" s="300">
        <f>ROUND(CH28/CH7*100,2)</f>
        <v>1.41</v>
      </c>
      <c r="CG28" s="300">
        <f>ROUND(CH28/CH36,2)</f>
        <v>23.27</v>
      </c>
      <c r="CH28" s="198">
        <f t="shared" si="16"/>
        <v>1244987</v>
      </c>
      <c r="CI28" s="301">
        <f>ROUND(CJ28/CJ7*100,2)</f>
        <v>0.39</v>
      </c>
      <c r="CJ28" s="287">
        <f t="shared" si="45"/>
        <v>4170987</v>
      </c>
    </row>
    <row r="29" spans="1:88" s="6" customFormat="1" ht="36" customHeight="1" thickBot="1">
      <c r="A29" s="636" t="s">
        <v>36</v>
      </c>
      <c r="B29" s="637"/>
      <c r="C29" s="637"/>
      <c r="D29" s="637"/>
      <c r="E29" s="344">
        <v>23</v>
      </c>
      <c r="F29" s="250">
        <f aca="true" t="shared" si="46" ref="F29:BY29">F30+F31</f>
        <v>0.6799999999999999</v>
      </c>
      <c r="G29" s="244">
        <f t="shared" si="46"/>
        <v>1.96</v>
      </c>
      <c r="H29" s="252">
        <f t="shared" si="46"/>
        <v>260052</v>
      </c>
      <c r="I29" s="250">
        <f t="shared" si="46"/>
        <v>0.8300000000000001</v>
      </c>
      <c r="J29" s="244">
        <f t="shared" si="46"/>
        <v>213.53000000000003</v>
      </c>
      <c r="K29" s="252">
        <f t="shared" si="46"/>
        <v>3121780</v>
      </c>
      <c r="L29" s="250">
        <f t="shared" si="46"/>
        <v>0</v>
      </c>
      <c r="M29" s="244">
        <f t="shared" si="46"/>
        <v>0</v>
      </c>
      <c r="N29" s="252">
        <f t="shared" si="46"/>
        <v>0</v>
      </c>
      <c r="O29" s="345">
        <f t="shared" si="46"/>
        <v>0.81</v>
      </c>
      <c r="P29" s="252">
        <f t="shared" si="46"/>
        <v>3381832</v>
      </c>
      <c r="Q29" s="250">
        <f t="shared" si="46"/>
        <v>0</v>
      </c>
      <c r="R29" s="244">
        <f t="shared" si="46"/>
        <v>0</v>
      </c>
      <c r="S29" s="251">
        <f t="shared" si="46"/>
        <v>0</v>
      </c>
      <c r="T29" s="250">
        <f t="shared" si="46"/>
        <v>1.7</v>
      </c>
      <c r="U29" s="244">
        <f t="shared" si="46"/>
        <v>407.1700000000001</v>
      </c>
      <c r="V29" s="251">
        <f t="shared" si="46"/>
        <v>2405843</v>
      </c>
      <c r="W29" s="250">
        <f t="shared" si="46"/>
        <v>6.96</v>
      </c>
      <c r="X29" s="244">
        <f t="shared" si="46"/>
        <v>80.38</v>
      </c>
      <c r="Y29" s="252">
        <f t="shared" si="46"/>
        <v>286157</v>
      </c>
      <c r="Z29" s="250">
        <f t="shared" si="46"/>
        <v>1.66</v>
      </c>
      <c r="AA29" s="252">
        <f>AA30+AA31</f>
        <v>2692000</v>
      </c>
      <c r="AB29" s="250">
        <f aca="true" t="shared" si="47" ref="AB29:AJ29">AB30+AB31</f>
        <v>1.98</v>
      </c>
      <c r="AC29" s="244">
        <f t="shared" si="47"/>
        <v>3.97</v>
      </c>
      <c r="AD29" s="252">
        <f t="shared" si="47"/>
        <v>158000</v>
      </c>
      <c r="AE29" s="250">
        <f t="shared" si="47"/>
        <v>1.9</v>
      </c>
      <c r="AF29" s="244">
        <f t="shared" si="47"/>
        <v>744.07</v>
      </c>
      <c r="AG29" s="252">
        <f t="shared" si="47"/>
        <v>2384000</v>
      </c>
      <c r="AH29" s="250">
        <f t="shared" si="47"/>
        <v>0.29</v>
      </c>
      <c r="AI29" s="244">
        <f t="shared" si="47"/>
        <v>7.96</v>
      </c>
      <c r="AJ29" s="252">
        <f t="shared" si="47"/>
        <v>156000</v>
      </c>
      <c r="AK29" s="250">
        <f t="shared" si="46"/>
        <v>1.44</v>
      </c>
      <c r="AL29" s="252">
        <f>AL30+AL31</f>
        <v>2698000</v>
      </c>
      <c r="AM29" s="250">
        <f aca="true" t="shared" si="48" ref="AM29:AU29">AM30+AM31</f>
        <v>2.9499999999999997</v>
      </c>
      <c r="AN29" s="244">
        <f t="shared" si="48"/>
        <v>6.62</v>
      </c>
      <c r="AO29" s="252">
        <f t="shared" si="48"/>
        <v>261760</v>
      </c>
      <c r="AP29" s="250">
        <f t="shared" si="48"/>
        <v>2.02</v>
      </c>
      <c r="AQ29" s="244">
        <f t="shared" si="48"/>
        <v>334.25</v>
      </c>
      <c r="AR29" s="252">
        <f t="shared" si="48"/>
        <v>2117400</v>
      </c>
      <c r="AS29" s="250">
        <f t="shared" si="48"/>
        <v>0.68</v>
      </c>
      <c r="AT29" s="244">
        <f t="shared" si="48"/>
        <v>8.899999999999999</v>
      </c>
      <c r="AU29" s="251">
        <f t="shared" si="48"/>
        <v>52300</v>
      </c>
      <c r="AV29" s="250">
        <f t="shared" si="46"/>
        <v>1.9999999999999998</v>
      </c>
      <c r="AW29" s="252">
        <f t="shared" si="46"/>
        <v>2431460</v>
      </c>
      <c r="AX29" s="250">
        <f t="shared" si="46"/>
        <v>0</v>
      </c>
      <c r="AY29" s="244">
        <f t="shared" si="46"/>
        <v>0</v>
      </c>
      <c r="AZ29" s="251">
        <f t="shared" si="46"/>
        <v>0</v>
      </c>
      <c r="BA29" s="250">
        <f t="shared" si="46"/>
        <v>0</v>
      </c>
      <c r="BB29" s="244">
        <f t="shared" si="46"/>
        <v>0</v>
      </c>
      <c r="BC29" s="251">
        <f t="shared" si="46"/>
        <v>0</v>
      </c>
      <c r="BD29" s="250">
        <f t="shared" si="46"/>
        <v>8.530000000000001</v>
      </c>
      <c r="BE29" s="244">
        <f t="shared" si="46"/>
        <v>69.94000000000001</v>
      </c>
      <c r="BF29" s="252">
        <f t="shared" si="46"/>
        <v>1119331</v>
      </c>
      <c r="BG29" s="250">
        <f t="shared" si="46"/>
        <v>4.07</v>
      </c>
      <c r="BH29" s="252">
        <f t="shared" si="46"/>
        <v>1119331</v>
      </c>
      <c r="BI29" s="250">
        <f>BI30+BI31</f>
        <v>0</v>
      </c>
      <c r="BJ29" s="244">
        <f>BJ30+BJ31</f>
        <v>0</v>
      </c>
      <c r="BK29" s="251">
        <f>BK30+BK31</f>
        <v>0</v>
      </c>
      <c r="BL29" s="244">
        <f>BL30+BL31</f>
        <v>0.96</v>
      </c>
      <c r="BM29" s="244">
        <f>BM30+BM31</f>
        <v>137.07999999999998</v>
      </c>
      <c r="BN29" s="245">
        <v>850000</v>
      </c>
      <c r="BO29" s="244">
        <f>BO30+BO31</f>
        <v>0</v>
      </c>
      <c r="BP29" s="246">
        <f>BP30+BP31</f>
        <v>0</v>
      </c>
      <c r="BQ29" s="268">
        <f>BQ30+BQ31</f>
        <v>0</v>
      </c>
      <c r="BR29" s="248">
        <f>BR30+BR31</f>
        <v>0.95</v>
      </c>
      <c r="BS29" s="249">
        <f>BS30+BS31</f>
        <v>850000</v>
      </c>
      <c r="BT29" s="250">
        <f t="shared" si="46"/>
        <v>2.0700000000000003</v>
      </c>
      <c r="BU29" s="244">
        <f t="shared" si="46"/>
        <v>5.38</v>
      </c>
      <c r="BV29" s="251">
        <f t="shared" si="46"/>
        <v>959712</v>
      </c>
      <c r="BW29" s="250">
        <f t="shared" si="46"/>
        <v>0</v>
      </c>
      <c r="BX29" s="244">
        <f t="shared" si="46"/>
        <v>0</v>
      </c>
      <c r="BY29" s="252">
        <f t="shared" si="46"/>
        <v>0</v>
      </c>
      <c r="BZ29" s="246">
        <f>BZ30+BZ31</f>
        <v>1.29</v>
      </c>
      <c r="CA29" s="246">
        <f>CA30+CA31</f>
        <v>3.37</v>
      </c>
      <c r="CB29" s="252">
        <f aca="true" t="shared" si="49" ref="CB29:CJ29">CB30+CB31</f>
        <v>1639524</v>
      </c>
      <c r="CC29" s="246">
        <f t="shared" si="49"/>
        <v>1.29</v>
      </c>
      <c r="CD29" s="246">
        <f t="shared" si="49"/>
        <v>296.6</v>
      </c>
      <c r="CE29" s="252">
        <f t="shared" si="49"/>
        <v>10879023</v>
      </c>
      <c r="CF29" s="246">
        <f t="shared" si="49"/>
        <v>1.8199999999999998</v>
      </c>
      <c r="CG29" s="246">
        <f t="shared" si="49"/>
        <v>30.17</v>
      </c>
      <c r="CH29" s="246">
        <f t="shared" si="49"/>
        <v>1613788</v>
      </c>
      <c r="CI29" s="253">
        <f t="shared" si="49"/>
        <v>1.3199999999999998</v>
      </c>
      <c r="CJ29" s="252">
        <f t="shared" si="49"/>
        <v>14132335</v>
      </c>
    </row>
    <row r="30" spans="1:88" ht="33.75" customHeight="1" thickBot="1">
      <c r="A30" s="193" t="s">
        <v>12</v>
      </c>
      <c r="B30" s="367">
        <v>340</v>
      </c>
      <c r="C30" s="367"/>
      <c r="D30" s="368" t="s">
        <v>12</v>
      </c>
      <c r="E30" s="369">
        <v>24</v>
      </c>
      <c r="F30" s="260">
        <f>ROUND(H30/H7*100,2)</f>
        <v>0</v>
      </c>
      <c r="G30" s="254">
        <f>ROUND(H30/H36,2)</f>
        <v>0</v>
      </c>
      <c r="H30" s="262">
        <v>0</v>
      </c>
      <c r="I30" s="260">
        <f>ROUND(K30/K7*100,2)</f>
        <v>0.17</v>
      </c>
      <c r="J30" s="254">
        <f>ROUND(K30/K36,2)</f>
        <v>44.11</v>
      </c>
      <c r="K30" s="259">
        <v>644900</v>
      </c>
      <c r="L30" s="260">
        <f>ROUND(N30/N7*100,2)</f>
        <v>0</v>
      </c>
      <c r="M30" s="254">
        <f>ROUND(N30/N36,2)</f>
        <v>0</v>
      </c>
      <c r="N30" s="262">
        <v>0</v>
      </c>
      <c r="O30" s="258">
        <f>ROUND(P30/P7*100,2)</f>
        <v>0.15</v>
      </c>
      <c r="P30" s="259">
        <f>H30+K30+N30</f>
        <v>644900</v>
      </c>
      <c r="Q30" s="260">
        <f>ROUND(S30/S7*100,2)</f>
        <v>0</v>
      </c>
      <c r="R30" s="254">
        <f>ROUND(S30/S36,2)</f>
        <v>0</v>
      </c>
      <c r="S30" s="255">
        <v>0</v>
      </c>
      <c r="T30" s="260">
        <f>ROUND(V30/V7*100,2)</f>
        <v>0.01</v>
      </c>
      <c r="U30" s="254">
        <f>ROUND(V30/V36,2)</f>
        <v>3.38</v>
      </c>
      <c r="V30" s="370">
        <v>20000</v>
      </c>
      <c r="W30" s="260">
        <f>ROUND(Y30/Y7*100,2)</f>
        <v>0</v>
      </c>
      <c r="X30" s="254">
        <f>ROUND(Y30/Y36,2)</f>
        <v>0</v>
      </c>
      <c r="Y30" s="259">
        <v>0</v>
      </c>
      <c r="Z30" s="260">
        <f>ROUND(AA30/$AA$7*100,2)</f>
        <v>0.01</v>
      </c>
      <c r="AA30" s="259">
        <f>S30+V30+Y30</f>
        <v>20000</v>
      </c>
      <c r="AB30" s="260">
        <f>ROUND(AD30/AD7*100,2)</f>
        <v>0</v>
      </c>
      <c r="AC30" s="254">
        <f>ROUND(AD30/AD36,2)</f>
        <v>0</v>
      </c>
      <c r="AD30" s="259">
        <v>0</v>
      </c>
      <c r="AE30" s="260">
        <f>ROUND(AG30/AG7*100,2)</f>
        <v>0</v>
      </c>
      <c r="AF30" s="254">
        <f>ROUND(AG30/AG36,2)</f>
        <v>0</v>
      </c>
      <c r="AG30" s="259">
        <v>0</v>
      </c>
      <c r="AH30" s="260">
        <f>ROUND(AJ30/AJ7*100,2)</f>
        <v>0</v>
      </c>
      <c r="AI30" s="254">
        <f>ROUND(AJ30/AJ36,2)</f>
        <v>0</v>
      </c>
      <c r="AJ30" s="259">
        <v>0</v>
      </c>
      <c r="AK30" s="260">
        <f>ROUND(AL30/$AL$7*100,2)</f>
        <v>0</v>
      </c>
      <c r="AL30" s="259">
        <f>AD30+AG30+AJ30</f>
        <v>0</v>
      </c>
      <c r="AM30" s="260">
        <f>ROUND(AO30/AO7*100,2)</f>
        <v>0.19</v>
      </c>
      <c r="AN30" s="254">
        <f>ROUND(AO30/AO36,2)</f>
        <v>0.44</v>
      </c>
      <c r="AO30" s="259">
        <v>17200</v>
      </c>
      <c r="AP30" s="260">
        <f>ROUND(AR30/AR7*100,2)</f>
        <v>0.31</v>
      </c>
      <c r="AQ30" s="254">
        <f>ROUND(AR30/AR36,2)</f>
        <v>51.74</v>
      </c>
      <c r="AR30" s="259">
        <v>327800</v>
      </c>
      <c r="AS30" s="260">
        <f>ROUND(AU30/AU7*100,2)</f>
        <v>0</v>
      </c>
      <c r="AT30" s="254">
        <f>ROUND(AU30/AU36,2)</f>
        <v>0</v>
      </c>
      <c r="AU30" s="255">
        <v>0</v>
      </c>
      <c r="AV30" s="260">
        <f>ROUND(AW30/$AW$7*100,2)</f>
        <v>0.28</v>
      </c>
      <c r="AW30" s="259">
        <f>AO30+AR30+AU30</f>
        <v>345000</v>
      </c>
      <c r="AX30" s="260">
        <f>ROUND(AZ30/AZ7*100,2)</f>
        <v>0</v>
      </c>
      <c r="AY30" s="254">
        <f>ROUND(AZ30/AZ36,2)</f>
        <v>0</v>
      </c>
      <c r="AZ30" s="255">
        <v>0</v>
      </c>
      <c r="BA30" s="260">
        <f>ROUND(BC30/BC7*100,2)</f>
        <v>0</v>
      </c>
      <c r="BB30" s="254">
        <f>ROUND(BC30/BC36,2)</f>
        <v>0</v>
      </c>
      <c r="BC30" s="255">
        <v>0</v>
      </c>
      <c r="BD30" s="260">
        <f>ROUND(BF30/BF7*100,2)</f>
        <v>1.3</v>
      </c>
      <c r="BE30" s="254">
        <f>ROUND(BF30/BF36,2)-0.01</f>
        <v>10.620000000000001</v>
      </c>
      <c r="BF30" s="259">
        <v>170000</v>
      </c>
      <c r="BG30" s="260">
        <f>ROUND(BH30/$BH$7*100,2)</f>
        <v>0.62</v>
      </c>
      <c r="BH30" s="259">
        <f>AZ30+BC30+BF30</f>
        <v>170000</v>
      </c>
      <c r="BI30" s="260">
        <f>ROUND(BK30/BK7*100,2)</f>
        <v>0</v>
      </c>
      <c r="BJ30" s="254">
        <f>ROUND(BK30/BK36,2)</f>
        <v>0</v>
      </c>
      <c r="BK30" s="255">
        <v>0</v>
      </c>
      <c r="BL30" s="254">
        <f>ROUND(BN30/BN7*100,2)</f>
        <v>0</v>
      </c>
      <c r="BM30" s="254">
        <f>ROUND(BN30/BN36,2)</f>
        <v>0</v>
      </c>
      <c r="BN30" s="255">
        <v>0</v>
      </c>
      <c r="BO30" s="254">
        <f>ROUND(BQ30/BQ7*100,2)</f>
        <v>0</v>
      </c>
      <c r="BP30" s="285">
        <f>ROUND(BQ30/BQ36,2)</f>
        <v>0</v>
      </c>
      <c r="BQ30" s="302">
        <v>0</v>
      </c>
      <c r="BR30" s="285">
        <f t="shared" si="27"/>
        <v>0</v>
      </c>
      <c r="BS30" s="259">
        <f>BK30+BN30+BQ30</f>
        <v>0</v>
      </c>
      <c r="BT30" s="260">
        <f>ROUND(BV30/BV7*100,2)</f>
        <v>0.5</v>
      </c>
      <c r="BU30" s="254">
        <f>ROUND(BV30/BV36,2)</f>
        <v>1.29</v>
      </c>
      <c r="BV30" s="255">
        <v>230000</v>
      </c>
      <c r="BW30" s="260">
        <f>ROUND(BY30/BY7*100,2)</f>
        <v>0</v>
      </c>
      <c r="BX30" s="254">
        <f>ROUND(BY30/BY36,2)</f>
        <v>0</v>
      </c>
      <c r="BY30" s="259">
        <v>0</v>
      </c>
      <c r="BZ30" s="203">
        <f>ROUND(CB30/CB7*100,2)</f>
        <v>0.19</v>
      </c>
      <c r="CA30" s="261">
        <f>ROUND(CB30/CB36,2)</f>
        <v>0.51</v>
      </c>
      <c r="CB30" s="287">
        <f>H30+S30+AD30+AO30+AZ30+BV30+BY30+BK30</f>
        <v>247200</v>
      </c>
      <c r="CC30" s="203">
        <f>ROUND(CE30/CE7*100,2)</f>
        <v>0.12</v>
      </c>
      <c r="CD30" s="261">
        <f>ROUND(CE30/CE36,2)</f>
        <v>27.06</v>
      </c>
      <c r="CE30" s="262">
        <f>K30+V30+AG30+AR30+BC30+BN30</f>
        <v>992700</v>
      </c>
      <c r="CF30" s="299">
        <f>ROUND(CH30/CH7*100,2)</f>
        <v>0.19</v>
      </c>
      <c r="CG30" s="300">
        <f>ROUND(CH30/CH36,2)-0.01</f>
        <v>3.1700000000000004</v>
      </c>
      <c r="CH30" s="198">
        <f t="shared" si="16"/>
        <v>170000</v>
      </c>
      <c r="CI30" s="263">
        <f>ROUND(CJ30/CJ7*100,2)</f>
        <v>0.13</v>
      </c>
      <c r="CJ30" s="262">
        <f>CB30+CE30+CH30</f>
        <v>1409900</v>
      </c>
    </row>
    <row r="31" spans="1:88" s="6" customFormat="1" ht="33.75" customHeight="1" thickBot="1">
      <c r="A31" s="638" t="s">
        <v>13</v>
      </c>
      <c r="B31" s="640" t="s">
        <v>37</v>
      </c>
      <c r="C31" s="640"/>
      <c r="D31" s="641"/>
      <c r="E31" s="371">
        <v>25</v>
      </c>
      <c r="F31" s="309">
        <f aca="true" t="shared" si="50" ref="F31:BX31">SUM(F32:F35)</f>
        <v>0.6799999999999999</v>
      </c>
      <c r="G31" s="303">
        <f t="shared" si="50"/>
        <v>1.96</v>
      </c>
      <c r="H31" s="308">
        <f t="shared" si="50"/>
        <v>260052</v>
      </c>
      <c r="I31" s="309">
        <f t="shared" si="50"/>
        <v>0.66</v>
      </c>
      <c r="J31" s="303">
        <f t="shared" si="50"/>
        <v>169.42000000000002</v>
      </c>
      <c r="K31" s="308">
        <f t="shared" si="50"/>
        <v>2476880</v>
      </c>
      <c r="L31" s="309">
        <f t="shared" si="50"/>
        <v>0</v>
      </c>
      <c r="M31" s="303">
        <f t="shared" si="50"/>
        <v>0</v>
      </c>
      <c r="N31" s="308">
        <f t="shared" si="50"/>
        <v>0</v>
      </c>
      <c r="O31" s="307">
        <f t="shared" si="50"/>
        <v>0.66</v>
      </c>
      <c r="P31" s="308">
        <f t="shared" si="50"/>
        <v>2736932</v>
      </c>
      <c r="Q31" s="309">
        <f t="shared" si="50"/>
        <v>0</v>
      </c>
      <c r="R31" s="303">
        <f t="shared" si="50"/>
        <v>0</v>
      </c>
      <c r="S31" s="304">
        <f t="shared" si="50"/>
        <v>0</v>
      </c>
      <c r="T31" s="309">
        <f t="shared" si="50"/>
        <v>1.69</v>
      </c>
      <c r="U31" s="303">
        <f t="shared" si="50"/>
        <v>403.7900000000001</v>
      </c>
      <c r="V31" s="304">
        <f t="shared" si="50"/>
        <v>2385843</v>
      </c>
      <c r="W31" s="309">
        <f t="shared" si="50"/>
        <v>6.96</v>
      </c>
      <c r="X31" s="303">
        <f t="shared" si="50"/>
        <v>80.38</v>
      </c>
      <c r="Y31" s="308">
        <f t="shared" si="50"/>
        <v>286157</v>
      </c>
      <c r="Z31" s="309">
        <f t="shared" si="50"/>
        <v>1.65</v>
      </c>
      <c r="AA31" s="308">
        <f>SUM(AA32:AA35)</f>
        <v>2672000</v>
      </c>
      <c r="AB31" s="309">
        <f aca="true" t="shared" si="51" ref="AB31:AJ31">SUM(AB32:AB35)</f>
        <v>1.98</v>
      </c>
      <c r="AC31" s="303">
        <f t="shared" si="51"/>
        <v>3.97</v>
      </c>
      <c r="AD31" s="308">
        <f t="shared" si="51"/>
        <v>158000</v>
      </c>
      <c r="AE31" s="309">
        <f t="shared" si="51"/>
        <v>1.9</v>
      </c>
      <c r="AF31" s="303">
        <f t="shared" si="51"/>
        <v>744.07</v>
      </c>
      <c r="AG31" s="308">
        <f t="shared" si="51"/>
        <v>2384000</v>
      </c>
      <c r="AH31" s="309">
        <f t="shared" si="51"/>
        <v>0.29</v>
      </c>
      <c r="AI31" s="303">
        <f t="shared" si="51"/>
        <v>7.96</v>
      </c>
      <c r="AJ31" s="308">
        <f t="shared" si="51"/>
        <v>156000</v>
      </c>
      <c r="AK31" s="309">
        <f t="shared" si="50"/>
        <v>1.44</v>
      </c>
      <c r="AL31" s="308">
        <f>SUM(AL32:AL35)</f>
        <v>2698000</v>
      </c>
      <c r="AM31" s="309">
        <f aca="true" t="shared" si="52" ref="AM31:AU31">SUM(AM32:AM35)</f>
        <v>2.76</v>
      </c>
      <c r="AN31" s="303">
        <f t="shared" si="52"/>
        <v>6.18</v>
      </c>
      <c r="AO31" s="308">
        <f t="shared" si="52"/>
        <v>244560</v>
      </c>
      <c r="AP31" s="309">
        <f t="shared" si="52"/>
        <v>1.71</v>
      </c>
      <c r="AQ31" s="303">
        <f t="shared" si="52"/>
        <v>282.51</v>
      </c>
      <c r="AR31" s="308">
        <f t="shared" si="52"/>
        <v>1789600</v>
      </c>
      <c r="AS31" s="309">
        <f t="shared" si="52"/>
        <v>0.68</v>
      </c>
      <c r="AT31" s="303">
        <f t="shared" si="52"/>
        <v>8.899999999999999</v>
      </c>
      <c r="AU31" s="304">
        <f t="shared" si="52"/>
        <v>52300</v>
      </c>
      <c r="AV31" s="309">
        <f t="shared" si="50"/>
        <v>1.7199999999999998</v>
      </c>
      <c r="AW31" s="308">
        <f t="shared" si="50"/>
        <v>2086460</v>
      </c>
      <c r="AX31" s="309">
        <f t="shared" si="50"/>
        <v>0</v>
      </c>
      <c r="AY31" s="303">
        <f t="shared" si="50"/>
        <v>0</v>
      </c>
      <c r="AZ31" s="304">
        <f t="shared" si="50"/>
        <v>0</v>
      </c>
      <c r="BA31" s="309">
        <f t="shared" si="50"/>
        <v>0</v>
      </c>
      <c r="BB31" s="303">
        <f t="shared" si="50"/>
        <v>0</v>
      </c>
      <c r="BC31" s="304">
        <f t="shared" si="50"/>
        <v>0</v>
      </c>
      <c r="BD31" s="309">
        <f t="shared" si="50"/>
        <v>7.23</v>
      </c>
      <c r="BE31" s="303">
        <f t="shared" si="50"/>
        <v>59.32000000000001</v>
      </c>
      <c r="BF31" s="308">
        <f t="shared" si="50"/>
        <v>949331</v>
      </c>
      <c r="BG31" s="309">
        <f t="shared" si="50"/>
        <v>3.45</v>
      </c>
      <c r="BH31" s="308">
        <f t="shared" si="50"/>
        <v>949331</v>
      </c>
      <c r="BI31" s="309">
        <f aca="true" t="shared" si="53" ref="BI31:BS31">SUM(BI32:BI35)</f>
        <v>0</v>
      </c>
      <c r="BJ31" s="303">
        <f t="shared" si="53"/>
        <v>0</v>
      </c>
      <c r="BK31" s="304">
        <f t="shared" si="53"/>
        <v>0</v>
      </c>
      <c r="BL31" s="303">
        <f t="shared" si="53"/>
        <v>0.96</v>
      </c>
      <c r="BM31" s="303">
        <f t="shared" si="53"/>
        <v>137.07999999999998</v>
      </c>
      <c r="BN31" s="304">
        <f t="shared" si="53"/>
        <v>850000</v>
      </c>
      <c r="BO31" s="303">
        <f t="shared" si="53"/>
        <v>0</v>
      </c>
      <c r="BP31" s="305">
        <f t="shared" si="53"/>
        <v>0</v>
      </c>
      <c r="BQ31" s="306">
        <f t="shared" si="53"/>
        <v>0</v>
      </c>
      <c r="BR31" s="307">
        <f t="shared" si="53"/>
        <v>0.95</v>
      </c>
      <c r="BS31" s="308">
        <f t="shared" si="53"/>
        <v>850000</v>
      </c>
      <c r="BT31" s="309">
        <f t="shared" si="50"/>
        <v>1.57</v>
      </c>
      <c r="BU31" s="303">
        <f t="shared" si="50"/>
        <v>4.09</v>
      </c>
      <c r="BV31" s="304">
        <f t="shared" si="50"/>
        <v>729712</v>
      </c>
      <c r="BW31" s="309">
        <f t="shared" si="50"/>
        <v>0</v>
      </c>
      <c r="BX31" s="303">
        <f t="shared" si="50"/>
        <v>0</v>
      </c>
      <c r="BY31" s="308">
        <v>0</v>
      </c>
      <c r="BZ31" s="310">
        <f>SUM(BZ32:BZ35)</f>
        <v>1.1</v>
      </c>
      <c r="CA31" s="311">
        <f>SUM(CA32:CA35)</f>
        <v>2.86</v>
      </c>
      <c r="CB31" s="308">
        <f aca="true" t="shared" si="54" ref="CB31:CJ31">SUM(CB32:CB35)</f>
        <v>1392324</v>
      </c>
      <c r="CC31" s="310">
        <f t="shared" si="54"/>
        <v>1.17</v>
      </c>
      <c r="CD31" s="311">
        <f t="shared" si="54"/>
        <v>269.54</v>
      </c>
      <c r="CE31" s="308">
        <f t="shared" si="54"/>
        <v>9886323</v>
      </c>
      <c r="CF31" s="312">
        <f t="shared" si="54"/>
        <v>1.63</v>
      </c>
      <c r="CG31" s="305">
        <f t="shared" si="54"/>
        <v>27</v>
      </c>
      <c r="CH31" s="305">
        <f t="shared" si="54"/>
        <v>1443788</v>
      </c>
      <c r="CI31" s="313">
        <f t="shared" si="54"/>
        <v>1.19</v>
      </c>
      <c r="CJ31" s="308">
        <f t="shared" si="54"/>
        <v>12722435</v>
      </c>
    </row>
    <row r="32" spans="1:88" ht="18.75" customHeight="1">
      <c r="A32" s="638"/>
      <c r="B32" s="642">
        <v>340</v>
      </c>
      <c r="C32" s="336"/>
      <c r="D32" s="337" t="s">
        <v>15</v>
      </c>
      <c r="E32" s="338">
        <v>26</v>
      </c>
      <c r="F32" s="233">
        <f>ROUND(H32/H7*100,2)</f>
        <v>0.15</v>
      </c>
      <c r="G32" s="190">
        <f>ROUND(H32/H36,2)</f>
        <v>0.45</v>
      </c>
      <c r="H32" s="201">
        <v>60000</v>
      </c>
      <c r="I32" s="233">
        <f>ROUND(K32/K7*100,2)</f>
        <v>0.2</v>
      </c>
      <c r="J32" s="190">
        <f>ROUND(K32/K36,2)</f>
        <v>51.62</v>
      </c>
      <c r="K32" s="201">
        <v>754700</v>
      </c>
      <c r="L32" s="233">
        <f>ROUND(N32/N7*100,2)</f>
        <v>0</v>
      </c>
      <c r="M32" s="190">
        <f>ROUND(N32/N36,2)</f>
        <v>0</v>
      </c>
      <c r="N32" s="201">
        <v>0</v>
      </c>
      <c r="O32" s="232">
        <f>ROUND(P32/P7*100,2)</f>
        <v>0.19</v>
      </c>
      <c r="P32" s="201">
        <f>H32+K32+N32</f>
        <v>814700</v>
      </c>
      <c r="Q32" s="233">
        <f>ROUND(S32/S7*100,2)</f>
        <v>0</v>
      </c>
      <c r="R32" s="190">
        <f>ROUND(S32/S36,2)</f>
        <v>0</v>
      </c>
      <c r="S32" s="230">
        <v>0</v>
      </c>
      <c r="T32" s="233">
        <f>ROUND(V32/V7*100,2)</f>
        <v>0.28</v>
      </c>
      <c r="U32" s="190">
        <f>ROUND(V32/V36,2)</f>
        <v>67.69</v>
      </c>
      <c r="V32" s="339">
        <v>400000</v>
      </c>
      <c r="W32" s="233">
        <f>ROUND(Y32/Y7*100,2)</f>
        <v>0</v>
      </c>
      <c r="X32" s="190">
        <f>ROUND(Y32/Y36,2)</f>
        <v>0</v>
      </c>
      <c r="Y32" s="201">
        <v>0</v>
      </c>
      <c r="Z32" s="233">
        <f>ROUND(AA32/$AA$7*100,2)</f>
        <v>0.24</v>
      </c>
      <c r="AA32" s="201">
        <f>S32+V32+Y32</f>
        <v>400000</v>
      </c>
      <c r="AB32" s="233">
        <f>ROUND(AD32/AD7*100,2)</f>
        <v>0</v>
      </c>
      <c r="AC32" s="190">
        <f>ROUND(AD32/AD36,2)</f>
        <v>0</v>
      </c>
      <c r="AD32" s="201">
        <v>0</v>
      </c>
      <c r="AE32" s="233">
        <f>ROUND(AG32/AG7*100,2)</f>
        <v>0</v>
      </c>
      <c r="AF32" s="190">
        <f>ROUND(AG32/AG36,2)</f>
        <v>0</v>
      </c>
      <c r="AG32" s="201">
        <v>0</v>
      </c>
      <c r="AH32" s="233">
        <f>ROUND(AJ32/AJ7*100,2)</f>
        <v>0</v>
      </c>
      <c r="AI32" s="190">
        <f>ROUND(AJ32/AJ36,2)</f>
        <v>0</v>
      </c>
      <c r="AJ32" s="201">
        <v>0</v>
      </c>
      <c r="AK32" s="233">
        <f>ROUND(AL32/$AL$7*100,2)</f>
        <v>0</v>
      </c>
      <c r="AL32" s="201">
        <f>AD32+AG32+AJ32</f>
        <v>0</v>
      </c>
      <c r="AM32" s="233">
        <f>ROUND(AO32/AO7*100,2)</f>
        <v>0.36</v>
      </c>
      <c r="AN32" s="190">
        <f>ROUND(AO32/AO36,2)</f>
        <v>0.81</v>
      </c>
      <c r="AO32" s="201">
        <v>32000</v>
      </c>
      <c r="AP32" s="233">
        <f>ROUND(AR32/AR7*100,2)</f>
        <v>0.26</v>
      </c>
      <c r="AQ32" s="190">
        <f>ROUND(AR32/AR36,2)</f>
        <v>42.94</v>
      </c>
      <c r="AR32" s="201">
        <v>272000</v>
      </c>
      <c r="AS32" s="233">
        <f>ROUND(AU32/AU7*100,2)</f>
        <v>0.21</v>
      </c>
      <c r="AT32" s="190">
        <f>ROUND(AU32/AU36,2)</f>
        <v>2.72</v>
      </c>
      <c r="AU32" s="230">
        <v>16000</v>
      </c>
      <c r="AV32" s="233">
        <f>ROUND(AW32/$AW$7*100,2)</f>
        <v>0.26</v>
      </c>
      <c r="AW32" s="201">
        <f>AO32+AR32+AU32</f>
        <v>320000</v>
      </c>
      <c r="AX32" s="233">
        <f>ROUND(AZ32/AZ7*100,2)</f>
        <v>0</v>
      </c>
      <c r="AY32" s="190">
        <f>ROUND(AZ32/AZ36,2)</f>
        <v>0</v>
      </c>
      <c r="AZ32" s="230">
        <v>0</v>
      </c>
      <c r="BA32" s="233">
        <f>ROUND(BC32/BC7*100,2)</f>
        <v>0</v>
      </c>
      <c r="BB32" s="190">
        <f>ROUND(BC32/BC36,2)</f>
        <v>0</v>
      </c>
      <c r="BC32" s="230">
        <v>0</v>
      </c>
      <c r="BD32" s="233">
        <f>ROUND(BF32/BF7*100,2)</f>
        <v>2.52</v>
      </c>
      <c r="BE32" s="190">
        <f>ROUND(BF32/BF36,2)-0.01</f>
        <v>20.619999999999997</v>
      </c>
      <c r="BF32" s="201">
        <v>330000</v>
      </c>
      <c r="BG32" s="233">
        <f>ROUND(BH32/$BH$7*100,2)</f>
        <v>1.2</v>
      </c>
      <c r="BH32" s="201">
        <f>AZ32+BC32+BF32</f>
        <v>330000</v>
      </c>
      <c r="BI32" s="233">
        <f>ROUND(BK32/BK7*100,2)</f>
        <v>0</v>
      </c>
      <c r="BJ32" s="190">
        <f>ROUND(BK32/BK36,2)</f>
        <v>0</v>
      </c>
      <c r="BK32" s="230">
        <v>0</v>
      </c>
      <c r="BL32" s="190">
        <f>ROUND(BN32/BN7*100,2)</f>
        <v>0</v>
      </c>
      <c r="BM32" s="190">
        <f>ROUND(BN32/BN36,2)</f>
        <v>0</v>
      </c>
      <c r="BN32" s="230"/>
      <c r="BO32" s="190">
        <f>ROUND(BQ32/BQ7*100,2)</f>
        <v>0</v>
      </c>
      <c r="BP32" s="264">
        <f>ROUND(BQ32/BQ36,2)</f>
        <v>0</v>
      </c>
      <c r="BQ32" s="314">
        <v>0</v>
      </c>
      <c r="BR32" s="190">
        <f t="shared" si="27"/>
        <v>0</v>
      </c>
      <c r="BS32" s="201">
        <f>BK32+BN32+BQ32</f>
        <v>0</v>
      </c>
      <c r="BT32" s="233">
        <f>ROUND(BV32/BV7*100,2)-0.01</f>
        <v>0.21</v>
      </c>
      <c r="BU32" s="190">
        <f>ROUND(BV32/BV36,2)</f>
        <v>0.56</v>
      </c>
      <c r="BV32" s="230">
        <v>100000</v>
      </c>
      <c r="BW32" s="233">
        <f>ROUND(BY32/BY7*100,2)</f>
        <v>0</v>
      </c>
      <c r="BX32" s="190">
        <f>ROUND(BY32/BY36,2)</f>
        <v>0</v>
      </c>
      <c r="BY32" s="201">
        <v>0</v>
      </c>
      <c r="BZ32" s="196">
        <f>ROUND(CB32/CB7*100,2)</f>
        <v>0.15</v>
      </c>
      <c r="CA32" s="195">
        <f>ROUND(CB32/CB36,2)</f>
        <v>0.39</v>
      </c>
      <c r="CB32" s="197">
        <f>H32+S32+AD32+AO32+AZ32+BV32+BY32+BK32</f>
        <v>192000</v>
      </c>
      <c r="CC32" s="196">
        <f>ROUND(CE32/CE7*100,2)</f>
        <v>0.17</v>
      </c>
      <c r="CD32" s="195">
        <f>ROUND(CE32/CE36,2)</f>
        <v>38.9</v>
      </c>
      <c r="CE32" s="198">
        <f>K32+V32+AG32+AR32+BC32+BN32</f>
        <v>1426700</v>
      </c>
      <c r="CF32" s="196">
        <f>ROUND(CH32/CH7*100,2)</f>
        <v>0.39</v>
      </c>
      <c r="CG32" s="195">
        <f>ROUND(CH32/CH36,2)</f>
        <v>6.47</v>
      </c>
      <c r="CH32" s="198">
        <f t="shared" si="16"/>
        <v>346000</v>
      </c>
      <c r="CI32" s="234">
        <f>ROUND(CJ32/CJ7*100,2)</f>
        <v>0.19</v>
      </c>
      <c r="CJ32" s="198">
        <f>CB32+CE32+CH32</f>
        <v>1964700</v>
      </c>
    </row>
    <row r="33" spans="1:88" ht="18.75" customHeight="1">
      <c r="A33" s="638"/>
      <c r="B33" s="642"/>
      <c r="C33" s="336"/>
      <c r="D33" s="372" t="s">
        <v>28</v>
      </c>
      <c r="E33" s="338">
        <v>27</v>
      </c>
      <c r="F33" s="233">
        <f>ROUND(H33/H7*100,2)</f>
        <v>0.09</v>
      </c>
      <c r="G33" s="190">
        <f>ROUND(H33/H36,2)</f>
        <v>0.26</v>
      </c>
      <c r="H33" s="201">
        <v>34000</v>
      </c>
      <c r="I33" s="233">
        <f>ROUND(K33/K7*100,2)</f>
        <v>0.14</v>
      </c>
      <c r="J33" s="190">
        <f>ROUND(K33/K36,2)</f>
        <v>35.23</v>
      </c>
      <c r="K33" s="201">
        <v>515008</v>
      </c>
      <c r="L33" s="233">
        <f>ROUND(N33/N7*100,2)</f>
        <v>0</v>
      </c>
      <c r="M33" s="190">
        <f>ROUND(N33/N36,2)</f>
        <v>0</v>
      </c>
      <c r="N33" s="201">
        <v>0</v>
      </c>
      <c r="O33" s="232">
        <f>ROUND(P33/P7*100,2)</f>
        <v>0.13</v>
      </c>
      <c r="P33" s="201">
        <f>H33+K33+N33</f>
        <v>549008</v>
      </c>
      <c r="Q33" s="233">
        <f>ROUND(S33/S7*100,2)</f>
        <v>0</v>
      </c>
      <c r="R33" s="190">
        <f>ROUND(S33/S36,2)</f>
        <v>0</v>
      </c>
      <c r="S33" s="230">
        <v>0</v>
      </c>
      <c r="T33" s="233">
        <f>ROUND(V33/V7*100,2)</f>
        <v>0.42</v>
      </c>
      <c r="U33" s="190">
        <f>ROUND(V33/V36,2)</f>
        <v>101.54</v>
      </c>
      <c r="V33" s="339">
        <v>600000</v>
      </c>
      <c r="W33" s="233">
        <f>ROUND(Y33/Y7*100,2)</f>
        <v>0</v>
      </c>
      <c r="X33" s="190">
        <f>ROUND(Y33/Y36,2)</f>
        <v>0</v>
      </c>
      <c r="Y33" s="201">
        <v>0</v>
      </c>
      <c r="Z33" s="233">
        <f>ROUND(AA33/$AA$7*100,2)</f>
        <v>0.37</v>
      </c>
      <c r="AA33" s="201">
        <f>S33+V33+Y33</f>
        <v>600000</v>
      </c>
      <c r="AB33" s="233">
        <f>ROUND(AD33/AD7*100,2)</f>
        <v>0</v>
      </c>
      <c r="AC33" s="190">
        <f>ROUND(AD33/AD36,2)</f>
        <v>0</v>
      </c>
      <c r="AD33" s="201">
        <v>0</v>
      </c>
      <c r="AE33" s="233">
        <f>ROUND(AG33/AG7*100,2)</f>
        <v>0</v>
      </c>
      <c r="AF33" s="190">
        <f>ROUND(AG33/AG36,2)</f>
        <v>0</v>
      </c>
      <c r="AG33" s="201">
        <v>0</v>
      </c>
      <c r="AH33" s="233">
        <f>ROUND(AJ33/AJ7*100,2)</f>
        <v>0</v>
      </c>
      <c r="AI33" s="190">
        <f>ROUND(AJ33/AJ36,2)</f>
        <v>0</v>
      </c>
      <c r="AJ33" s="201">
        <v>0</v>
      </c>
      <c r="AK33" s="233">
        <f>ROUND(AL33/$AL$7*100,2)</f>
        <v>0</v>
      </c>
      <c r="AL33" s="201">
        <f>AD33+AG33+AJ33</f>
        <v>0</v>
      </c>
      <c r="AM33" s="233">
        <f>ROUND(AO33/AO7*100,2)</f>
        <v>0.51</v>
      </c>
      <c r="AN33" s="190">
        <f>ROUND(AO33/AO36,2)</f>
        <v>1.14</v>
      </c>
      <c r="AO33" s="201">
        <v>45200</v>
      </c>
      <c r="AP33" s="233">
        <f>ROUND(AR33/AR7*100,2)</f>
        <v>0.42</v>
      </c>
      <c r="AQ33" s="190">
        <f>ROUND(AR33/AR36,2)</f>
        <v>68.85</v>
      </c>
      <c r="AR33" s="201">
        <v>436140</v>
      </c>
      <c r="AS33" s="233">
        <f>ROUND(AU33/AU7*100,2)</f>
        <v>0.2</v>
      </c>
      <c r="AT33" s="190">
        <f>ROUND(AU33/AU36,2)</f>
        <v>2.62</v>
      </c>
      <c r="AU33" s="230">
        <v>15400</v>
      </c>
      <c r="AV33" s="233">
        <f>ROUND(AW33/$AW$7*100,2)</f>
        <v>0.41</v>
      </c>
      <c r="AW33" s="201">
        <f>AO33+AR33+AU33</f>
        <v>496740</v>
      </c>
      <c r="AX33" s="233">
        <f>ROUND(AZ33/AZ7*100,2)</f>
        <v>0</v>
      </c>
      <c r="AY33" s="190">
        <f>ROUND(AZ33/AZ36,2)</f>
        <v>0</v>
      </c>
      <c r="AZ33" s="230">
        <v>0</v>
      </c>
      <c r="BA33" s="233">
        <f>ROUND(BC33/BC7*100,2)</f>
        <v>0</v>
      </c>
      <c r="BB33" s="190">
        <f>ROUND(BC33/BC36,2)</f>
        <v>0</v>
      </c>
      <c r="BC33" s="230">
        <v>0</v>
      </c>
      <c r="BD33" s="233">
        <f>ROUND(BF33/BF7*100,2)</f>
        <v>2.43</v>
      </c>
      <c r="BE33" s="190">
        <f>ROUND(BF33/BF36,2)</f>
        <v>19.96</v>
      </c>
      <c r="BF33" s="201">
        <v>319331</v>
      </c>
      <c r="BG33" s="233">
        <f>ROUND(BH33/$BH$7*100,2)</f>
        <v>1.16</v>
      </c>
      <c r="BH33" s="201">
        <f>AZ33+BC33+BF33</f>
        <v>319331</v>
      </c>
      <c r="BI33" s="233">
        <f>ROUND(BK33/BK7*100,2)</f>
        <v>0</v>
      </c>
      <c r="BJ33" s="190">
        <f>ROUND(BK33/BK36,2)</f>
        <v>0</v>
      </c>
      <c r="BK33" s="230">
        <v>0</v>
      </c>
      <c r="BL33" s="190">
        <f>ROUND(BN33/BN7*100,2)</f>
        <v>0.45</v>
      </c>
      <c r="BM33" s="190">
        <f>ROUND(BN33/BN36,2)</f>
        <v>64.51</v>
      </c>
      <c r="BN33" s="230">
        <v>400000</v>
      </c>
      <c r="BO33" s="190">
        <f>ROUND(BQ33/BQ7*100,2)</f>
        <v>0</v>
      </c>
      <c r="BP33" s="190">
        <f>ROUND(BQ33/BQ36,2)</f>
        <v>0</v>
      </c>
      <c r="BQ33" s="315">
        <v>0</v>
      </c>
      <c r="BR33" s="190">
        <f t="shared" si="27"/>
        <v>0.45</v>
      </c>
      <c r="BS33" s="201">
        <f>BK33+BN33+BQ33</f>
        <v>400000</v>
      </c>
      <c r="BT33" s="233">
        <f>ROUND(BV33/BV7*100,2)</f>
        <v>0.22</v>
      </c>
      <c r="BU33" s="190">
        <f>ROUND(BV33/BV36,2)</f>
        <v>0.56</v>
      </c>
      <c r="BV33" s="230">
        <v>100000</v>
      </c>
      <c r="BW33" s="233">
        <f>ROUND(BY33/BY7*100,2)</f>
        <v>0</v>
      </c>
      <c r="BX33" s="190">
        <f>ROUND(BY33/BY36,2)</f>
        <v>0</v>
      </c>
      <c r="BY33" s="201">
        <v>0</v>
      </c>
      <c r="BZ33" s="196">
        <f>ROUND(CB33/CB7*100,2)</f>
        <v>0.14</v>
      </c>
      <c r="CA33" s="195">
        <f>ROUND(CB33/CB36,2)</f>
        <v>0.37</v>
      </c>
      <c r="CB33" s="197">
        <f>H33+S33+AD33+AO33+AZ33+BV33+BY33+BK33</f>
        <v>179200</v>
      </c>
      <c r="CC33" s="196">
        <f>ROUND(CE33/CE7*100,2)</f>
        <v>0.23</v>
      </c>
      <c r="CD33" s="195">
        <f>ROUND(CE33/CE36,2)</f>
        <v>53.2</v>
      </c>
      <c r="CE33" s="198">
        <f>K33+V33+AG33+AR33+BC33+BN33</f>
        <v>1951148</v>
      </c>
      <c r="CF33" s="196">
        <f>ROUND(CH33/CH7*100,2)</f>
        <v>0.38</v>
      </c>
      <c r="CG33" s="195">
        <f>ROUND(CH33/CH36,2)</f>
        <v>6.26</v>
      </c>
      <c r="CH33" s="198">
        <f t="shared" si="16"/>
        <v>334731</v>
      </c>
      <c r="CI33" s="234">
        <f>ROUND(CJ33/CJ7*100,2)+0.01</f>
        <v>0.24000000000000002</v>
      </c>
      <c r="CJ33" s="198">
        <f>CB33+CE33+CH33</f>
        <v>2465079</v>
      </c>
    </row>
    <row r="34" spans="1:88" ht="31.5" customHeight="1">
      <c r="A34" s="638"/>
      <c r="B34" s="642"/>
      <c r="C34" s="336"/>
      <c r="D34" s="337" t="s">
        <v>29</v>
      </c>
      <c r="E34" s="338">
        <v>28</v>
      </c>
      <c r="F34" s="233">
        <f>ROUND(H34/H7*100,2)</f>
        <v>0</v>
      </c>
      <c r="G34" s="190">
        <f>ROUND(H34/H36,2)</f>
        <v>0</v>
      </c>
      <c r="H34" s="201">
        <v>0</v>
      </c>
      <c r="I34" s="233">
        <f>ROUND(K34/K7*100,2)</f>
        <v>0.21</v>
      </c>
      <c r="J34" s="190">
        <f>ROUND(K34/K36,2)</f>
        <v>53.49</v>
      </c>
      <c r="K34" s="201">
        <v>782040</v>
      </c>
      <c r="L34" s="233">
        <f>ROUND(N34/N7*100,2)</f>
        <v>0</v>
      </c>
      <c r="M34" s="190">
        <f>ROUND(N34/N36,2)</f>
        <v>0</v>
      </c>
      <c r="N34" s="201">
        <v>0</v>
      </c>
      <c r="O34" s="232">
        <f>ROUND(P34/P7*100,2)</f>
        <v>0.19</v>
      </c>
      <c r="P34" s="201">
        <f>H34+K34+N34</f>
        <v>782040</v>
      </c>
      <c r="Q34" s="233">
        <f>ROUND(S34/S7*100,2)</f>
        <v>0</v>
      </c>
      <c r="R34" s="190">
        <f>ROUND(S34/S36,2)</f>
        <v>0</v>
      </c>
      <c r="S34" s="230">
        <v>0</v>
      </c>
      <c r="T34" s="233">
        <f>ROUND(V34/V7*100,2)</f>
        <v>0.07</v>
      </c>
      <c r="U34" s="190">
        <f>ROUND(V34/V36,2)</f>
        <v>16.92</v>
      </c>
      <c r="V34" s="339">
        <v>100000</v>
      </c>
      <c r="W34" s="233">
        <f>ROUND(Y34/Y7*100,2)</f>
        <v>0</v>
      </c>
      <c r="X34" s="190">
        <v>0</v>
      </c>
      <c r="Y34" s="201">
        <v>0</v>
      </c>
      <c r="Z34" s="233">
        <f>ROUND(AA34/$AA$7*100,2)</f>
        <v>0.06</v>
      </c>
      <c r="AA34" s="201">
        <f>S34+V34+Y34</f>
        <v>100000</v>
      </c>
      <c r="AB34" s="233">
        <f>ROUND(AD34/AD7*100,2)</f>
        <v>0</v>
      </c>
      <c r="AC34" s="190">
        <f>ROUND(AD34/AD36,2)</f>
        <v>0</v>
      </c>
      <c r="AD34" s="201">
        <v>0</v>
      </c>
      <c r="AE34" s="233">
        <f>ROUND(AG34/AG7*100,2)</f>
        <v>0</v>
      </c>
      <c r="AF34" s="190">
        <f>ROUND(AG34/AG36,2)</f>
        <v>0</v>
      </c>
      <c r="AG34" s="201">
        <v>0</v>
      </c>
      <c r="AH34" s="233">
        <f>ROUND(AJ34/AJ7*100,2)</f>
        <v>0</v>
      </c>
      <c r="AI34" s="190">
        <f>ROUND(AJ34/AJ36,2)</f>
        <v>0</v>
      </c>
      <c r="AJ34" s="201">
        <v>0</v>
      </c>
      <c r="AK34" s="233">
        <f>ROUND(AL34/$AL$7*100,2)</f>
        <v>0</v>
      </c>
      <c r="AL34" s="201">
        <f>AD34+AG34+AJ34</f>
        <v>0</v>
      </c>
      <c r="AM34" s="233">
        <f>ROUND(AO34/AO7*100,2)</f>
        <v>0.2</v>
      </c>
      <c r="AN34" s="190">
        <f>ROUND(AO34/AO36,2)</f>
        <v>0.44</v>
      </c>
      <c r="AO34" s="201">
        <v>17360</v>
      </c>
      <c r="AP34" s="233">
        <f>ROUND(AR34/AR7*100,2)</f>
        <v>0.06</v>
      </c>
      <c r="AQ34" s="190">
        <f>ROUND(AR34/AR36,2)</f>
        <v>10.67</v>
      </c>
      <c r="AR34" s="201">
        <v>67585</v>
      </c>
      <c r="AS34" s="233">
        <f>ROUND(AU34/AU7*100,2)</f>
        <v>0.08</v>
      </c>
      <c r="AT34" s="190">
        <f>ROUND(AU34/AU36,2)+0.01</f>
        <v>1.01</v>
      </c>
      <c r="AU34" s="230">
        <v>5900</v>
      </c>
      <c r="AV34" s="233">
        <f>ROUND(AW34/$AW$7*100,2)</f>
        <v>0.08</v>
      </c>
      <c r="AW34" s="201">
        <f>AO34+AR34+AU34</f>
        <v>90845</v>
      </c>
      <c r="AX34" s="233">
        <f>ROUND(AZ34/AZ7*100,2)</f>
        <v>0</v>
      </c>
      <c r="AY34" s="190">
        <f>ROUND(AZ34/AZ36,2)</f>
        <v>0</v>
      </c>
      <c r="AZ34" s="230">
        <v>0</v>
      </c>
      <c r="BA34" s="233">
        <f>ROUND(BC34/BC7*100,2)</f>
        <v>0</v>
      </c>
      <c r="BB34" s="190">
        <f>ROUND(BC34/BC36,2)</f>
        <v>0</v>
      </c>
      <c r="BC34" s="230">
        <v>0</v>
      </c>
      <c r="BD34" s="233">
        <f>ROUND(BF34/BF7*100,2)-0.01</f>
        <v>1.29</v>
      </c>
      <c r="BE34" s="190">
        <f>ROUND(BF34/BF36,2)-0.01</f>
        <v>10.620000000000001</v>
      </c>
      <c r="BF34" s="201">
        <v>170000</v>
      </c>
      <c r="BG34" s="233">
        <f>ROUND(BH34/$BH$7*100,2)</f>
        <v>0.62</v>
      </c>
      <c r="BH34" s="201">
        <f>AZ34+BC34+BF34</f>
        <v>170000</v>
      </c>
      <c r="BI34" s="233">
        <f>ROUND(BK34/BK7*100,2)</f>
        <v>0</v>
      </c>
      <c r="BJ34" s="190">
        <f>ROUND(BK34/BK36,2)</f>
        <v>0</v>
      </c>
      <c r="BK34" s="230">
        <v>0</v>
      </c>
      <c r="BL34" s="190">
        <f>ROUND(BN34/BN7*100,2)</f>
        <v>0</v>
      </c>
      <c r="BM34" s="190">
        <f>ROUND(BN34/BN36,2)</f>
        <v>0</v>
      </c>
      <c r="BN34" s="230">
        <v>0</v>
      </c>
      <c r="BO34" s="190">
        <f>ROUND(BQ34/BQ7*100,2)</f>
        <v>0</v>
      </c>
      <c r="BP34" s="264">
        <f>ROUND(BQ34/BQ36,2)</f>
        <v>0</v>
      </c>
      <c r="BQ34" s="288">
        <v>0</v>
      </c>
      <c r="BR34" s="240">
        <f t="shared" si="27"/>
        <v>0</v>
      </c>
      <c r="BS34" s="201">
        <f>BK34+BN34+BQ34</f>
        <v>0</v>
      </c>
      <c r="BT34" s="233">
        <f>ROUND(BV34/BV7*100,2)</f>
        <v>0.11</v>
      </c>
      <c r="BU34" s="190">
        <f>ROUND(BV34/BV36,2)</f>
        <v>0.28</v>
      </c>
      <c r="BV34" s="230">
        <v>50000</v>
      </c>
      <c r="BW34" s="233">
        <f>ROUND(BY34/BY7*100,2)</f>
        <v>0</v>
      </c>
      <c r="BX34" s="190">
        <f>ROUND(BY34/BY36,2)</f>
        <v>0</v>
      </c>
      <c r="BY34" s="201">
        <v>0</v>
      </c>
      <c r="BZ34" s="196">
        <f>ROUND(CB34/CB7*100,2)</f>
        <v>0.05</v>
      </c>
      <c r="CA34" s="195">
        <f>ROUND(CB34/CB36,2)</f>
        <v>0.14</v>
      </c>
      <c r="CB34" s="197">
        <f>H34+S34+AD34+AO34+AZ34+BV34+BY34+BK34</f>
        <v>67360</v>
      </c>
      <c r="CC34" s="196">
        <f>ROUND(CE34/CE7*100,2)</f>
        <v>0.11</v>
      </c>
      <c r="CD34" s="195">
        <f>ROUND(CE34/CE36,2)</f>
        <v>25.89</v>
      </c>
      <c r="CE34" s="198">
        <f>K34+V34+AG34+AR34+BC34+BN34</f>
        <v>949625</v>
      </c>
      <c r="CF34" s="196">
        <f>ROUND(CH34/CH7*100,2)</f>
        <v>0.2</v>
      </c>
      <c r="CG34" s="195">
        <f>ROUND(CH34/CH36,2)</f>
        <v>3.29</v>
      </c>
      <c r="CH34" s="198">
        <f t="shared" si="16"/>
        <v>175900</v>
      </c>
      <c r="CI34" s="234">
        <f>ROUND(CJ34/CJ7*100,2)</f>
        <v>0.11</v>
      </c>
      <c r="CJ34" s="198">
        <f>CB34+CE34+CH34</f>
        <v>1192885</v>
      </c>
    </row>
    <row r="35" spans="1:88" ht="22.5" customHeight="1" thickBot="1">
      <c r="A35" s="639"/>
      <c r="B35" s="643"/>
      <c r="C35" s="373"/>
      <c r="D35" s="374" t="s">
        <v>16</v>
      </c>
      <c r="E35" s="375">
        <v>29</v>
      </c>
      <c r="F35" s="318">
        <f>ROUND(H35/H7*100,2)+0.01</f>
        <v>0.44</v>
      </c>
      <c r="G35" s="238">
        <f>ROUND(H35/H36,2)</f>
        <v>1.25</v>
      </c>
      <c r="H35" s="192">
        <v>166052</v>
      </c>
      <c r="I35" s="318">
        <f>ROUND(K35/K7*100,2)</f>
        <v>0.11</v>
      </c>
      <c r="J35" s="238">
        <f>ROUND(K35/K36,2)</f>
        <v>29.08</v>
      </c>
      <c r="K35" s="204">
        <v>425132</v>
      </c>
      <c r="L35" s="318">
        <f>ROUND(N35/N7*100,2)</f>
        <v>0</v>
      </c>
      <c r="M35" s="238">
        <f>ROUND(N35/N36,2)</f>
        <v>0</v>
      </c>
      <c r="N35" s="204">
        <v>0</v>
      </c>
      <c r="O35" s="317">
        <f>ROUND(P35/P7*100,2)+0.01</f>
        <v>0.15000000000000002</v>
      </c>
      <c r="P35" s="204">
        <f>H35+K35+N35</f>
        <v>591184</v>
      </c>
      <c r="Q35" s="318">
        <f>ROUND(S35/S7*100,2)</f>
        <v>0</v>
      </c>
      <c r="R35" s="238">
        <f>ROUND(S35/S36,2)</f>
        <v>0</v>
      </c>
      <c r="S35" s="267">
        <v>0</v>
      </c>
      <c r="T35" s="318">
        <f>ROUND(V35/V7*100,2)+0.02</f>
        <v>0.92</v>
      </c>
      <c r="U35" s="238">
        <f>ROUND(V35/V36,2)+0.03</f>
        <v>217.64000000000001</v>
      </c>
      <c r="V35" s="343">
        <v>1285843</v>
      </c>
      <c r="W35" s="318">
        <f>ROUND(Y35/Y7*100,2)</f>
        <v>6.96</v>
      </c>
      <c r="X35" s="238">
        <f>ROUND(Y35/Y36,2)</f>
        <v>80.38</v>
      </c>
      <c r="Y35" s="204">
        <v>286157</v>
      </c>
      <c r="Z35" s="318">
        <f>ROUND(AA35/$AA$7*100,2)+0.02</f>
        <v>0.98</v>
      </c>
      <c r="AA35" s="204">
        <f>S35+V35+Y35</f>
        <v>1572000</v>
      </c>
      <c r="AB35" s="318">
        <f>ROUND(AD35/AD7*100,2)</f>
        <v>1.98</v>
      </c>
      <c r="AC35" s="238">
        <f>ROUND(AD35/AD36,2)</f>
        <v>3.97</v>
      </c>
      <c r="AD35" s="204">
        <v>158000</v>
      </c>
      <c r="AE35" s="318">
        <f>ROUND(AG35/AG7*100,2)</f>
        <v>1.9</v>
      </c>
      <c r="AF35" s="238">
        <f>ROUND(AG35/AG36,2)</f>
        <v>744.07</v>
      </c>
      <c r="AG35" s="204">
        <v>2384000</v>
      </c>
      <c r="AH35" s="318">
        <f>ROUND(AJ35/AJ7*100,2)</f>
        <v>0.29</v>
      </c>
      <c r="AI35" s="238">
        <f>ROUND(AJ35/AJ36,2)</f>
        <v>7.96</v>
      </c>
      <c r="AJ35" s="204">
        <v>156000</v>
      </c>
      <c r="AK35" s="241">
        <f>ROUND(AL35/$AL$7*100,2)</f>
        <v>1.44</v>
      </c>
      <c r="AL35" s="242">
        <f>AD35+AG35+AJ35</f>
        <v>2698000</v>
      </c>
      <c r="AM35" s="318">
        <f>ROUND(AO35/AO7*100,2)</f>
        <v>1.69</v>
      </c>
      <c r="AN35" s="238">
        <f>ROUND(AO35/AO36,2)</f>
        <v>3.79</v>
      </c>
      <c r="AO35" s="204">
        <v>150000</v>
      </c>
      <c r="AP35" s="318">
        <f>ROUND(AR35/AR7*100,2)</f>
        <v>0.97</v>
      </c>
      <c r="AQ35" s="238">
        <f>ROUND(AR35/AR36,2)+0.01</f>
        <v>160.04999999999998</v>
      </c>
      <c r="AR35" s="204">
        <v>1013875</v>
      </c>
      <c r="AS35" s="318">
        <f>ROUND(AU35/AU7*100,2)-0.01</f>
        <v>0.19</v>
      </c>
      <c r="AT35" s="238">
        <f>ROUND(AU35/AU36,2)</f>
        <v>2.55</v>
      </c>
      <c r="AU35" s="267">
        <v>15000</v>
      </c>
      <c r="AV35" s="318">
        <f>ROUND(AW35/$AW$7*100,2)</f>
        <v>0.97</v>
      </c>
      <c r="AW35" s="204">
        <f>AO35+AR35+AU35</f>
        <v>1178875</v>
      </c>
      <c r="AX35" s="318">
        <f>ROUND(AZ35/AZ7*100,2)</f>
        <v>0</v>
      </c>
      <c r="AY35" s="238">
        <f>ROUND(AZ35/AZ36,2)</f>
        <v>0</v>
      </c>
      <c r="AZ35" s="267">
        <v>0</v>
      </c>
      <c r="BA35" s="318">
        <f>ROUND(BC35/BC7*100,2)</f>
        <v>0</v>
      </c>
      <c r="BB35" s="238">
        <f>ROUND(BC35/BC36,2)</f>
        <v>0</v>
      </c>
      <c r="BC35" s="267">
        <v>0</v>
      </c>
      <c r="BD35" s="318">
        <f>ROUND(BF35/BF7*100,2)</f>
        <v>0.99</v>
      </c>
      <c r="BE35" s="238">
        <f>ROUND(BF35/BF36,2)-0.01</f>
        <v>8.120000000000001</v>
      </c>
      <c r="BF35" s="204">
        <v>130000</v>
      </c>
      <c r="BG35" s="318">
        <f>ROUND(BH35/$BH$7*100,2)</f>
        <v>0.47</v>
      </c>
      <c r="BH35" s="204">
        <f>AZ35+BC35+BF35</f>
        <v>130000</v>
      </c>
      <c r="BI35" s="318">
        <f>ROUND(BK35/BK7*100,2)</f>
        <v>0</v>
      </c>
      <c r="BJ35" s="238">
        <f>ROUND(BK35/BK36,2)</f>
        <v>0</v>
      </c>
      <c r="BK35" s="267">
        <v>0</v>
      </c>
      <c r="BL35" s="238">
        <f>ROUND(BN35/BN7*100,2)</f>
        <v>0.51</v>
      </c>
      <c r="BM35" s="238">
        <f>ROUND(BN35/BN36,2)</f>
        <v>72.57</v>
      </c>
      <c r="BN35" s="267">
        <v>450000</v>
      </c>
      <c r="BO35" s="238">
        <f>ROUND(BQ35/BQ7*100,2)</f>
        <v>0</v>
      </c>
      <c r="BP35" s="238">
        <f>ROUND(BQ35/BQ36,2)</f>
        <v>0</v>
      </c>
      <c r="BQ35" s="316">
        <v>0</v>
      </c>
      <c r="BR35" s="317">
        <f t="shared" si="27"/>
        <v>0.5</v>
      </c>
      <c r="BS35" s="201">
        <f>BK35+BN35+BQ35</f>
        <v>450000</v>
      </c>
      <c r="BT35" s="318">
        <f>ROUND(BV35/BV7*100,2)</f>
        <v>1.03</v>
      </c>
      <c r="BU35" s="238">
        <f>ROUND(BV35/BV36,2)</f>
        <v>2.69</v>
      </c>
      <c r="BV35" s="267">
        <f>359712+120000</f>
        <v>479712</v>
      </c>
      <c r="BW35" s="318">
        <f>ROUND(BY35/BY7*100,2)</f>
        <v>0</v>
      </c>
      <c r="BX35" s="238">
        <f>ROUND(BY35/BY36,2)</f>
        <v>0</v>
      </c>
      <c r="BY35" s="204">
        <v>0</v>
      </c>
      <c r="BZ35" s="199">
        <f>ROUND(CB35/CB7*100,2)+0.01</f>
        <v>0.76</v>
      </c>
      <c r="CA35" s="200">
        <f>ROUND(CB35/CB36,2)</f>
        <v>1.96</v>
      </c>
      <c r="CB35" s="197">
        <f>H35+S35+AD35+AO35+AZ35+BV35+BY35+BK35</f>
        <v>953764</v>
      </c>
      <c r="CC35" s="199">
        <f>ROUND(CE35/CE7*100,2)</f>
        <v>0.66</v>
      </c>
      <c r="CD35" s="200">
        <f>ROUND(CE35/CE36,2)</f>
        <v>151.55</v>
      </c>
      <c r="CE35" s="197">
        <f>K35+V35+AG35+AR35+BC35+BN35</f>
        <v>5558850</v>
      </c>
      <c r="CF35" s="208">
        <f>ROUND(CH35/CH7*100,2)</f>
        <v>0.66</v>
      </c>
      <c r="CG35" s="206">
        <f>ROUND(CH35/CH36,2)</f>
        <v>10.98</v>
      </c>
      <c r="CH35" s="198">
        <f t="shared" si="16"/>
        <v>587157</v>
      </c>
      <c r="CI35" s="319">
        <f>ROUND(CJ35/CJ7*100,2)-0.02</f>
        <v>0.65</v>
      </c>
      <c r="CJ35" s="207">
        <f>CB35+CE35+CH35</f>
        <v>7099771</v>
      </c>
    </row>
    <row r="36" spans="1:88" ht="24.75" customHeight="1" thickBot="1">
      <c r="A36" s="575" t="s">
        <v>48</v>
      </c>
      <c r="B36" s="576"/>
      <c r="C36" s="576"/>
      <c r="D36" s="576"/>
      <c r="E36" s="576"/>
      <c r="F36" s="80"/>
      <c r="G36" s="81"/>
      <c r="H36" s="105">
        <v>133187</v>
      </c>
      <c r="I36" s="80"/>
      <c r="J36" s="81"/>
      <c r="K36" s="105">
        <v>14620</v>
      </c>
      <c r="L36" s="80"/>
      <c r="M36" s="81"/>
      <c r="N36" s="105">
        <v>8000</v>
      </c>
      <c r="O36" s="376"/>
      <c r="P36" s="106"/>
      <c r="Q36" s="107"/>
      <c r="R36" s="108"/>
      <c r="S36" s="105">
        <v>63910</v>
      </c>
      <c r="T36" s="107"/>
      <c r="U36" s="108"/>
      <c r="V36" s="105">
        <v>5909</v>
      </c>
      <c r="W36" s="107"/>
      <c r="X36" s="108"/>
      <c r="Y36" s="105">
        <v>3560</v>
      </c>
      <c r="Z36" s="109"/>
      <c r="AA36" s="106"/>
      <c r="AB36" s="107"/>
      <c r="AC36" s="108"/>
      <c r="AD36" s="105">
        <v>39847</v>
      </c>
      <c r="AE36" s="107"/>
      <c r="AF36" s="108"/>
      <c r="AG36" s="105">
        <v>3204</v>
      </c>
      <c r="AH36" s="107"/>
      <c r="AI36" s="108"/>
      <c r="AJ36" s="105">
        <v>19602</v>
      </c>
      <c r="AK36" s="110"/>
      <c r="AL36" s="111"/>
      <c r="AM36" s="107"/>
      <c r="AN36" s="108"/>
      <c r="AO36" s="105">
        <v>39532</v>
      </c>
      <c r="AP36" s="107"/>
      <c r="AQ36" s="108"/>
      <c r="AR36" s="105">
        <v>6335</v>
      </c>
      <c r="AS36" s="107"/>
      <c r="AT36" s="108"/>
      <c r="AU36" s="112">
        <v>5880</v>
      </c>
      <c r="AV36" s="109"/>
      <c r="AW36" s="106"/>
      <c r="AX36" s="107"/>
      <c r="AY36" s="108"/>
      <c r="AZ36" s="105">
        <v>26460</v>
      </c>
      <c r="BA36" s="107"/>
      <c r="BB36" s="108"/>
      <c r="BC36" s="105">
        <v>410</v>
      </c>
      <c r="BD36" s="107"/>
      <c r="BE36" s="108"/>
      <c r="BF36" s="105">
        <v>16000</v>
      </c>
      <c r="BG36" s="110"/>
      <c r="BH36" s="111"/>
      <c r="BI36" s="107"/>
      <c r="BJ36" s="108"/>
      <c r="BK36" s="112">
        <v>2310</v>
      </c>
      <c r="BL36" s="144"/>
      <c r="BM36" s="144"/>
      <c r="BN36" s="145">
        <v>6201</v>
      </c>
      <c r="BO36" s="2"/>
      <c r="BP36" s="2"/>
      <c r="BQ36" s="320">
        <v>450</v>
      </c>
      <c r="BR36" s="109"/>
      <c r="BS36" s="111"/>
      <c r="BT36" s="107"/>
      <c r="BU36" s="108"/>
      <c r="BV36" s="105">
        <v>178173</v>
      </c>
      <c r="BW36" s="107"/>
      <c r="BX36" s="108"/>
      <c r="BY36" s="105">
        <v>3652</v>
      </c>
      <c r="BZ36" s="80"/>
      <c r="CA36" s="81"/>
      <c r="CB36" s="321">
        <f>H36+S36+AD36+AO36+AZ36+BV36+BY36+BK36</f>
        <v>487071</v>
      </c>
      <c r="CC36" s="99"/>
      <c r="CD36" s="99"/>
      <c r="CE36" s="322">
        <f>K36+V36+AG36+AR36+BC36+BN36</f>
        <v>36679</v>
      </c>
      <c r="CF36" s="50"/>
      <c r="CG36" s="51"/>
      <c r="CH36" s="323">
        <f>N36+Y36+AJ36+AU36+BQ36+BF36</f>
        <v>53492</v>
      </c>
      <c r="CI36" s="324"/>
      <c r="CJ36" s="111"/>
    </row>
    <row r="37" spans="1:82" ht="16.5">
      <c r="A37" s="563"/>
      <c r="B37" s="563"/>
      <c r="C37" s="563"/>
      <c r="D37" s="563"/>
      <c r="E37" s="563"/>
      <c r="F37" s="20"/>
      <c r="G37" s="20"/>
      <c r="H37" s="21"/>
      <c r="I37" s="20"/>
      <c r="J37" s="20"/>
      <c r="K37" s="21"/>
      <c r="L37" s="20"/>
      <c r="M37" s="20"/>
      <c r="N37" s="21"/>
      <c r="O37" s="20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0"/>
      <c r="BU37" s="20"/>
      <c r="BV37" s="21"/>
      <c r="BW37" s="58"/>
      <c r="BX37" s="58"/>
      <c r="BY37" s="21"/>
      <c r="BZ37" s="58"/>
      <c r="CA37" s="58"/>
      <c r="CB37" s="21"/>
      <c r="CC37" s="20"/>
      <c r="CD37" s="21"/>
    </row>
    <row r="38" spans="1:85" ht="16.5">
      <c r="A38" s="563"/>
      <c r="B38" s="563"/>
      <c r="C38" s="563"/>
      <c r="D38" s="563"/>
      <c r="E38" s="563"/>
      <c r="F38" s="22"/>
      <c r="G38" s="21"/>
      <c r="H38" s="22"/>
      <c r="I38" s="22"/>
      <c r="J38" s="49"/>
      <c r="K38" s="22"/>
      <c r="L38" s="22"/>
      <c r="M38" s="49"/>
      <c r="N38" s="22"/>
      <c r="O38" s="22"/>
      <c r="P38" s="22"/>
      <c r="Q38" s="22"/>
      <c r="R38" s="21"/>
      <c r="S38" s="21"/>
      <c r="T38" s="22"/>
      <c r="U38" s="49"/>
      <c r="V38" s="21"/>
      <c r="W38" s="22"/>
      <c r="X38" s="49"/>
      <c r="Y38" s="21"/>
      <c r="Z38" s="22"/>
      <c r="AA38" s="21"/>
      <c r="AB38" s="21"/>
      <c r="AC38" s="21"/>
      <c r="AD38" s="21"/>
      <c r="AE38" s="21"/>
      <c r="AF38" s="49"/>
      <c r="AG38" s="21"/>
      <c r="AH38" s="21"/>
      <c r="AI38" s="49"/>
      <c r="AJ38" s="21"/>
      <c r="AK38" s="21"/>
      <c r="AL38" s="21"/>
      <c r="AM38" s="21"/>
      <c r="AN38" s="21"/>
      <c r="AO38" s="21"/>
      <c r="AP38" s="21"/>
      <c r="AQ38" s="49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49"/>
      <c r="BC38" s="21"/>
      <c r="BD38" s="21"/>
      <c r="BE38" s="21"/>
      <c r="BF38" s="21"/>
      <c r="BG38" s="21"/>
      <c r="BH38" s="21"/>
      <c r="BI38" s="21"/>
      <c r="BJ38" s="49"/>
      <c r="BK38" s="21"/>
      <c r="BL38" s="21"/>
      <c r="BM38" s="49"/>
      <c r="BN38" s="21"/>
      <c r="BO38" s="21"/>
      <c r="BP38" s="49"/>
      <c r="BQ38" s="21"/>
      <c r="BR38" s="21"/>
      <c r="BS38" s="21"/>
      <c r="BT38" s="22"/>
      <c r="BU38" s="49"/>
      <c r="BV38" s="22"/>
      <c r="BW38" s="57"/>
      <c r="BX38" s="49"/>
      <c r="BY38" s="22"/>
      <c r="BZ38" s="57"/>
      <c r="CA38" s="49"/>
      <c r="CB38" s="22"/>
      <c r="CC38" s="22"/>
      <c r="CD38" s="49"/>
      <c r="CG38" s="49"/>
    </row>
    <row r="40" ht="16.5" thickBot="1">
      <c r="H40" s="192"/>
    </row>
    <row r="41" ht="15.75">
      <c r="BP41" s="189"/>
    </row>
    <row r="42" ht="15.75">
      <c r="BP42" s="189"/>
    </row>
    <row r="44" ht="15.75">
      <c r="BP44" s="189"/>
    </row>
    <row r="45" ht="15.75">
      <c r="BP45" s="189"/>
    </row>
  </sheetData>
  <sheetProtection/>
  <mergeCells count="134">
    <mergeCell ref="CJ5:CJ6"/>
    <mergeCell ref="A1:E1"/>
    <mergeCell ref="L1:M2"/>
    <mergeCell ref="T1:U2"/>
    <mergeCell ref="A2:E2"/>
    <mergeCell ref="A3:E3"/>
    <mergeCell ref="N1:P2"/>
    <mergeCell ref="Q3:AA3"/>
    <mergeCell ref="AJ1:AL2"/>
    <mergeCell ref="AA5:AA6"/>
    <mergeCell ref="AK5:AK6"/>
    <mergeCell ref="AL5:AL6"/>
    <mergeCell ref="AV5:AV6"/>
    <mergeCell ref="AH5:AH6"/>
    <mergeCell ref="AI5:AJ5"/>
    <mergeCell ref="AM5:AM6"/>
    <mergeCell ref="AN5:AO5"/>
    <mergeCell ref="AP5:AP6"/>
    <mergeCell ref="AQ5:AR5"/>
    <mergeCell ref="AS5:AS6"/>
    <mergeCell ref="CA5:CB5"/>
    <mergeCell ref="CC5:CC6"/>
    <mergeCell ref="CD5:CE5"/>
    <mergeCell ref="CF5:CF6"/>
    <mergeCell ref="CG5:CH5"/>
    <mergeCell ref="CI5:CI6"/>
    <mergeCell ref="B21:B26"/>
    <mergeCell ref="A7:D7"/>
    <mergeCell ref="A8:D8"/>
    <mergeCell ref="A9:A11"/>
    <mergeCell ref="B9:B11"/>
    <mergeCell ref="R5:S5"/>
    <mergeCell ref="P5:P6"/>
    <mergeCell ref="A5:D5"/>
    <mergeCell ref="E5:E6"/>
    <mergeCell ref="O5:O6"/>
    <mergeCell ref="BZ5:BZ6"/>
    <mergeCell ref="A29:D29"/>
    <mergeCell ref="A31:A35"/>
    <mergeCell ref="B31:D31"/>
    <mergeCell ref="B32:B35"/>
    <mergeCell ref="A36:E36"/>
    <mergeCell ref="A12:D12"/>
    <mergeCell ref="A13:A14"/>
    <mergeCell ref="A16:D16"/>
    <mergeCell ref="A17:A18"/>
    <mergeCell ref="F3:P3"/>
    <mergeCell ref="O4:P4"/>
    <mergeCell ref="A38:E38"/>
    <mergeCell ref="F5:F6"/>
    <mergeCell ref="G5:H5"/>
    <mergeCell ref="I5:I6"/>
    <mergeCell ref="J5:K5"/>
    <mergeCell ref="A37:E37"/>
    <mergeCell ref="A20:D20"/>
    <mergeCell ref="A21:A26"/>
    <mergeCell ref="L5:L6"/>
    <mergeCell ref="M5:N5"/>
    <mergeCell ref="A4:E4"/>
    <mergeCell ref="F4:H4"/>
    <mergeCell ref="I4:K4"/>
    <mergeCell ref="L4:N4"/>
    <mergeCell ref="Q4:S4"/>
    <mergeCell ref="T4:V4"/>
    <mergeCell ref="W4:Y4"/>
    <mergeCell ref="Z4:AA4"/>
    <mergeCell ref="W5:W6"/>
    <mergeCell ref="X5:Y5"/>
    <mergeCell ref="Q5:Q6"/>
    <mergeCell ref="T5:T6"/>
    <mergeCell ref="U5:V5"/>
    <mergeCell ref="Z5:Z6"/>
    <mergeCell ref="AB5:AB6"/>
    <mergeCell ref="AC5:AD5"/>
    <mergeCell ref="AE5:AE6"/>
    <mergeCell ref="AF5:AG5"/>
    <mergeCell ref="AB4:AD4"/>
    <mergeCell ref="AE4:AG4"/>
    <mergeCell ref="BZ4:CB4"/>
    <mergeCell ref="CC4:CE4"/>
    <mergeCell ref="CF4:CH4"/>
    <mergeCell ref="CI4:CJ4"/>
    <mergeCell ref="Y1:AA2"/>
    <mergeCell ref="AB3:AL3"/>
    <mergeCell ref="AH4:AJ4"/>
    <mergeCell ref="AK4:AL4"/>
    <mergeCell ref="AU1:AW2"/>
    <mergeCell ref="AM4:AO4"/>
    <mergeCell ref="AT5:AU5"/>
    <mergeCell ref="AW5:AW6"/>
    <mergeCell ref="BG5:BG6"/>
    <mergeCell ref="BH5:BH6"/>
    <mergeCell ref="BB5:BC5"/>
    <mergeCell ref="BW3:BY3"/>
    <mergeCell ref="BW5:BW6"/>
    <mergeCell ref="BX5:BY5"/>
    <mergeCell ref="BW4:BY4"/>
    <mergeCell ref="BT3:BV3"/>
    <mergeCell ref="AP4:AR4"/>
    <mergeCell ref="AS4:AU4"/>
    <mergeCell ref="AV4:AW4"/>
    <mergeCell ref="AM3:AW3"/>
    <mergeCell ref="AX4:AZ4"/>
    <mergeCell ref="BD4:BF4"/>
    <mergeCell ref="BT5:BT6"/>
    <mergeCell ref="BU5:BV5"/>
    <mergeCell ref="BT4:BV4"/>
    <mergeCell ref="BL4:BN4"/>
    <mergeCell ref="BD5:BD6"/>
    <mergeCell ref="BE5:BF5"/>
    <mergeCell ref="BI4:BK4"/>
    <mergeCell ref="BO4:BQ4"/>
    <mergeCell ref="BP5:BQ5"/>
    <mergeCell ref="BO5:BO6"/>
    <mergeCell ref="AX5:AX6"/>
    <mergeCell ref="AY5:AZ5"/>
    <mergeCell ref="BA5:BA6"/>
    <mergeCell ref="CB1:CD2"/>
    <mergeCell ref="BG4:BH4"/>
    <mergeCell ref="AX3:BH3"/>
    <mergeCell ref="BF1:BH2"/>
    <mergeCell ref="BL5:BL6"/>
    <mergeCell ref="BM5:BN5"/>
    <mergeCell ref="BA4:BC4"/>
    <mergeCell ref="BQ1:BS2"/>
    <mergeCell ref="BW1:BY2"/>
    <mergeCell ref="CH1:CJ2"/>
    <mergeCell ref="BR4:BS4"/>
    <mergeCell ref="BR5:BR6"/>
    <mergeCell ref="BS5:BS6"/>
    <mergeCell ref="BI3:BS3"/>
    <mergeCell ref="BI5:BI6"/>
    <mergeCell ref="BJ5:BK5"/>
    <mergeCell ref="BZ3:CJ3"/>
  </mergeCells>
  <printOptions horizontalCentered="1"/>
  <pageMargins left="0" right="0" top="0.35433070866141736" bottom="0" header="0.31496062992125984" footer="0"/>
  <pageSetup fitToWidth="2" horizontalDpi="300" verticalDpi="300" orientation="landscape" paperSize="9" scale="52" r:id="rId1"/>
  <colBreaks count="7" manualBreakCount="7">
    <brk id="16" max="65535" man="1"/>
    <brk id="27" max="65535" man="1"/>
    <brk id="38" max="65535" man="1"/>
    <brk id="49" max="65535" man="1"/>
    <brk id="60" max="35" man="1"/>
    <brk id="71" max="35" man="1"/>
    <brk id="77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38"/>
  <sheetViews>
    <sheetView view="pageBreakPreview" zoomScale="60" zoomScalePageLayoutView="0" workbookViewId="0" topLeftCell="A1">
      <pane xSplit="5" ySplit="6" topLeftCell="F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P32" sqref="P32"/>
    </sheetView>
  </sheetViews>
  <sheetFormatPr defaultColWidth="9.140625" defaultRowHeight="15"/>
  <cols>
    <col min="1" max="1" width="20.57421875" style="3" customWidth="1"/>
    <col min="2" max="2" width="6.8515625" style="2" customWidth="1"/>
    <col min="3" max="3" width="6.28125" style="2" customWidth="1"/>
    <col min="4" max="4" width="51.8515625" style="0" customWidth="1"/>
    <col min="5" max="5" width="6.00390625" style="0" customWidth="1"/>
    <col min="6" max="6" width="10.00390625" style="0" customWidth="1"/>
    <col min="7" max="7" width="12.8515625" style="0" customWidth="1"/>
    <col min="8" max="8" width="13.7109375" style="0" customWidth="1"/>
    <col min="9" max="9" width="9.00390625" style="6" customWidth="1"/>
    <col min="10" max="10" width="12.8515625" style="6" customWidth="1"/>
    <col min="11" max="11" width="13.7109375" style="6" customWidth="1"/>
    <col min="12" max="12" width="9.57421875" style="6" customWidth="1"/>
    <col min="13" max="13" width="11.57421875" style="6" customWidth="1"/>
    <col min="14" max="14" width="16.57421875" style="6" customWidth="1"/>
    <col min="15" max="15" width="9.28125" style="6" customWidth="1"/>
    <col min="16" max="16" width="14.7109375" style="6" customWidth="1"/>
    <col min="17" max="17" width="9.140625" style="6" customWidth="1"/>
    <col min="18" max="18" width="11.28125" style="6" customWidth="1"/>
    <col min="19" max="19" width="13.28125" style="6" customWidth="1"/>
    <col min="20" max="20" width="9.421875" style="6" customWidth="1"/>
    <col min="21" max="21" width="12.28125" style="6" customWidth="1"/>
    <col min="22" max="22" width="13.140625" style="6" customWidth="1"/>
    <col min="23" max="23" width="10.00390625" style="6" customWidth="1"/>
    <col min="24" max="24" width="13.8515625" style="6" customWidth="1"/>
    <col min="25" max="25" width="8.421875" style="0" customWidth="1"/>
    <col min="26" max="26" width="12.421875" style="0" customWidth="1"/>
    <col min="27" max="27" width="13.421875" style="0" customWidth="1"/>
    <col min="28" max="28" width="8.7109375" style="0" customWidth="1"/>
    <col min="29" max="29" width="12.00390625" style="0" customWidth="1"/>
    <col min="30" max="30" width="17.57421875" style="0" customWidth="1"/>
    <col min="32" max="32" width="13.8515625" style="0" customWidth="1"/>
    <col min="33" max="33" width="10.57421875" style="0" customWidth="1"/>
    <col min="34" max="34" width="13.140625" style="0" customWidth="1"/>
    <col min="35" max="35" width="13.8515625" style="0" customWidth="1"/>
    <col min="36" max="36" width="9.28125" style="0" customWidth="1"/>
    <col min="37" max="37" width="11.7109375" style="0" customWidth="1"/>
    <col min="38" max="38" width="17.140625" style="0" customWidth="1"/>
    <col min="39" max="39" width="10.00390625" style="0" customWidth="1"/>
    <col min="40" max="40" width="15.7109375" style="0" customWidth="1"/>
    <col min="41" max="41" width="9.7109375" style="0" customWidth="1"/>
    <col min="42" max="42" width="11.7109375" style="0" customWidth="1"/>
    <col min="43" max="43" width="13.57421875" style="0" customWidth="1"/>
    <col min="44" max="44" width="9.28125" style="0" customWidth="1"/>
    <col min="45" max="45" width="11.421875" style="0" customWidth="1"/>
    <col min="46" max="46" width="17.8515625" style="0" customWidth="1"/>
    <col min="47" max="47" width="9.28125" style="0" customWidth="1"/>
    <col min="48" max="48" width="13.57421875" style="0" customWidth="1"/>
    <col min="49" max="49" width="8.8515625" style="0" customWidth="1"/>
    <col min="50" max="50" width="11.57421875" style="0" customWidth="1"/>
    <col min="51" max="51" width="13.8515625" style="0" customWidth="1"/>
    <col min="52" max="52" width="10.28125" style="0" customWidth="1"/>
    <col min="53" max="53" width="12.140625" style="0" customWidth="1"/>
    <col min="54" max="54" width="13.28125" style="0" customWidth="1"/>
    <col min="55" max="55" width="10.140625" style="0" customWidth="1"/>
    <col min="56" max="56" width="14.57421875" style="0" customWidth="1"/>
    <col min="57" max="57" width="10.8515625" style="0" customWidth="1"/>
    <col min="58" max="58" width="12.7109375" style="0" customWidth="1"/>
    <col min="59" max="59" width="15.7109375" style="0" customWidth="1"/>
    <col min="60" max="60" width="11.140625" style="0" customWidth="1"/>
    <col min="61" max="61" width="13.57421875" style="0" customWidth="1"/>
    <col min="62" max="62" width="14.421875" style="0" customWidth="1"/>
    <col min="63" max="63" width="11.00390625" style="0" customWidth="1"/>
    <col min="64" max="64" width="16.8515625" style="0" customWidth="1"/>
    <col min="65" max="65" width="11.57421875" style="0" customWidth="1"/>
    <col min="66" max="66" width="13.8515625" style="0" customWidth="1"/>
    <col min="67" max="67" width="17.7109375" style="0" customWidth="1"/>
    <col min="68" max="68" width="9.57421875" style="0" customWidth="1"/>
    <col min="69" max="69" width="13.00390625" style="0" customWidth="1"/>
    <col min="70" max="70" width="15.57421875" style="0" customWidth="1"/>
    <col min="71" max="71" width="9.28125" style="0" customWidth="1"/>
    <col min="72" max="72" width="13.421875" style="0" customWidth="1"/>
    <col min="73" max="73" width="16.57421875" style="0" customWidth="1"/>
    <col min="74" max="74" width="9.28125" style="0" customWidth="1"/>
    <col min="75" max="75" width="13.00390625" style="0" customWidth="1"/>
    <col min="76" max="76" width="15.28125" style="0" customWidth="1"/>
    <col min="77" max="77" width="9.7109375" style="0" customWidth="1"/>
    <col min="78" max="78" width="12.421875" style="0" customWidth="1"/>
    <col min="79" max="79" width="14.140625" style="0" customWidth="1"/>
    <col min="80" max="80" width="10.421875" style="0" customWidth="1"/>
    <col min="81" max="81" width="18.140625" style="0" customWidth="1"/>
  </cols>
  <sheetData>
    <row r="1" spans="1:81" ht="42" customHeight="1">
      <c r="A1" s="605" t="s">
        <v>100</v>
      </c>
      <c r="B1" s="605"/>
      <c r="C1" s="605"/>
      <c r="D1" s="605"/>
      <c r="E1" s="605"/>
      <c r="F1" s="180"/>
      <c r="G1" s="180"/>
      <c r="H1" s="180"/>
      <c r="I1" s="23"/>
      <c r="J1" s="23"/>
      <c r="K1" s="23"/>
      <c r="L1" s="23"/>
      <c r="M1" s="23"/>
      <c r="N1" s="679" t="s">
        <v>104</v>
      </c>
      <c r="O1" s="679"/>
      <c r="P1" s="679"/>
      <c r="Q1"/>
      <c r="R1"/>
      <c r="S1"/>
      <c r="T1"/>
      <c r="U1"/>
      <c r="V1" s="547" t="s">
        <v>104</v>
      </c>
      <c r="W1" s="547"/>
      <c r="X1" s="547"/>
      <c r="AL1" s="547" t="s">
        <v>105</v>
      </c>
      <c r="AM1" s="547"/>
      <c r="AN1" s="547"/>
      <c r="BB1" s="547" t="s">
        <v>105</v>
      </c>
      <c r="BC1" s="547"/>
      <c r="BD1" s="547"/>
      <c r="BM1" s="547" t="s">
        <v>105</v>
      </c>
      <c r="BN1" s="547"/>
      <c r="BO1" s="547"/>
      <c r="CA1" s="547" t="s">
        <v>105</v>
      </c>
      <c r="CB1" s="547"/>
      <c r="CC1" s="547"/>
    </row>
    <row r="2" spans="1:81" ht="31.5" customHeight="1" thickBot="1">
      <c r="A2" s="606" t="s">
        <v>53</v>
      </c>
      <c r="B2" s="606"/>
      <c r="C2" s="606"/>
      <c r="D2" s="606"/>
      <c r="E2" s="606"/>
      <c r="F2" s="181"/>
      <c r="G2" s="181"/>
      <c r="H2" s="181"/>
      <c r="I2" s="53"/>
      <c r="J2" s="18"/>
      <c r="K2" s="18"/>
      <c r="L2" s="18"/>
      <c r="M2" s="18"/>
      <c r="N2" s="680"/>
      <c r="O2" s="680"/>
      <c r="P2" s="680"/>
      <c r="Q2" s="18"/>
      <c r="R2" s="18"/>
      <c r="S2" s="18"/>
      <c r="T2" s="18"/>
      <c r="U2" s="18"/>
      <c r="V2" s="548"/>
      <c r="W2" s="548"/>
      <c r="X2" s="548"/>
      <c r="AL2" s="548"/>
      <c r="AM2" s="548"/>
      <c r="AN2" s="548"/>
      <c r="BB2" s="548"/>
      <c r="BC2" s="548"/>
      <c r="BD2" s="548"/>
      <c r="BM2" s="548"/>
      <c r="BN2" s="548"/>
      <c r="BO2" s="548"/>
      <c r="CA2" s="548"/>
      <c r="CB2" s="548"/>
      <c r="CC2" s="548"/>
    </row>
    <row r="3" spans="1:81" ht="56.25" customHeight="1" thickBot="1">
      <c r="A3" s="607" t="s">
        <v>50</v>
      </c>
      <c r="B3" s="608"/>
      <c r="C3" s="608"/>
      <c r="D3" s="608"/>
      <c r="E3" s="609"/>
      <c r="F3" s="614" t="s">
        <v>74</v>
      </c>
      <c r="G3" s="615"/>
      <c r="H3" s="615"/>
      <c r="I3" s="615"/>
      <c r="J3" s="615"/>
      <c r="K3" s="615"/>
      <c r="L3" s="615"/>
      <c r="M3" s="615"/>
      <c r="N3" s="615"/>
      <c r="O3" s="615"/>
      <c r="P3" s="616"/>
      <c r="Q3" s="615" t="s">
        <v>75</v>
      </c>
      <c r="R3" s="615"/>
      <c r="S3" s="615"/>
      <c r="T3" s="615"/>
      <c r="U3" s="615"/>
      <c r="V3" s="615"/>
      <c r="W3" s="615"/>
      <c r="X3" s="616"/>
      <c r="Y3" s="614" t="s">
        <v>78</v>
      </c>
      <c r="Z3" s="615"/>
      <c r="AA3" s="615"/>
      <c r="AB3" s="615"/>
      <c r="AC3" s="615"/>
      <c r="AD3" s="615"/>
      <c r="AE3" s="615"/>
      <c r="AF3" s="616"/>
      <c r="AG3" s="614" t="s">
        <v>77</v>
      </c>
      <c r="AH3" s="615"/>
      <c r="AI3" s="615"/>
      <c r="AJ3" s="615"/>
      <c r="AK3" s="615"/>
      <c r="AL3" s="615"/>
      <c r="AM3" s="615"/>
      <c r="AN3" s="616"/>
      <c r="AO3" s="614" t="s">
        <v>79</v>
      </c>
      <c r="AP3" s="615"/>
      <c r="AQ3" s="615"/>
      <c r="AR3" s="615"/>
      <c r="AS3" s="615"/>
      <c r="AT3" s="615"/>
      <c r="AU3" s="615"/>
      <c r="AV3" s="616"/>
      <c r="AW3" s="614" t="s">
        <v>80</v>
      </c>
      <c r="AX3" s="615"/>
      <c r="AY3" s="615"/>
      <c r="AZ3" s="615"/>
      <c r="BA3" s="615"/>
      <c r="BB3" s="615"/>
      <c r="BC3" s="615"/>
      <c r="BD3" s="616"/>
      <c r="BE3" s="614" t="s">
        <v>81</v>
      </c>
      <c r="BF3" s="615"/>
      <c r="BG3" s="615"/>
      <c r="BH3" s="615"/>
      <c r="BI3" s="615"/>
      <c r="BJ3" s="615"/>
      <c r="BK3" s="615"/>
      <c r="BL3" s="616"/>
      <c r="BM3" s="614" t="s">
        <v>76</v>
      </c>
      <c r="BN3" s="615"/>
      <c r="BO3" s="616"/>
      <c r="BP3" s="560" t="s">
        <v>49</v>
      </c>
      <c r="BQ3" s="561"/>
      <c r="BR3" s="561"/>
      <c r="BS3" s="561"/>
      <c r="BT3" s="561"/>
      <c r="BU3" s="561"/>
      <c r="BV3" s="561"/>
      <c r="BW3" s="561"/>
      <c r="BX3" s="561"/>
      <c r="BY3" s="561"/>
      <c r="BZ3" s="561"/>
      <c r="CA3" s="561"/>
      <c r="CB3" s="561"/>
      <c r="CC3" s="562"/>
    </row>
    <row r="4" spans="1:81" ht="25.5" customHeight="1">
      <c r="A4" s="588" t="s">
        <v>56</v>
      </c>
      <c r="B4" s="589"/>
      <c r="C4" s="589"/>
      <c r="D4" s="589"/>
      <c r="E4" s="590"/>
      <c r="F4" s="660" t="s">
        <v>60</v>
      </c>
      <c r="G4" s="661"/>
      <c r="H4" s="662"/>
      <c r="I4" s="660" t="s">
        <v>59</v>
      </c>
      <c r="J4" s="661"/>
      <c r="K4" s="662"/>
      <c r="L4" s="660" t="s">
        <v>57</v>
      </c>
      <c r="M4" s="661"/>
      <c r="N4" s="662"/>
      <c r="O4" s="663" t="s">
        <v>63</v>
      </c>
      <c r="P4" s="664"/>
      <c r="Q4" s="665" t="s">
        <v>60</v>
      </c>
      <c r="R4" s="663"/>
      <c r="S4" s="664"/>
      <c r="T4" s="661" t="s">
        <v>57</v>
      </c>
      <c r="U4" s="661"/>
      <c r="V4" s="662"/>
      <c r="W4" s="663" t="s">
        <v>63</v>
      </c>
      <c r="X4" s="664"/>
      <c r="Y4" s="665" t="s">
        <v>60</v>
      </c>
      <c r="Z4" s="663"/>
      <c r="AA4" s="664"/>
      <c r="AB4" s="661" t="s">
        <v>57</v>
      </c>
      <c r="AC4" s="661"/>
      <c r="AD4" s="662"/>
      <c r="AE4" s="663" t="s">
        <v>63</v>
      </c>
      <c r="AF4" s="664"/>
      <c r="AG4" s="665" t="s">
        <v>60</v>
      </c>
      <c r="AH4" s="663"/>
      <c r="AI4" s="664"/>
      <c r="AJ4" s="661" t="s">
        <v>57</v>
      </c>
      <c r="AK4" s="661"/>
      <c r="AL4" s="662"/>
      <c r="AM4" s="663" t="s">
        <v>63</v>
      </c>
      <c r="AN4" s="664"/>
      <c r="AO4" s="665" t="s">
        <v>60</v>
      </c>
      <c r="AP4" s="663"/>
      <c r="AQ4" s="664"/>
      <c r="AR4" s="660" t="s">
        <v>57</v>
      </c>
      <c r="AS4" s="661"/>
      <c r="AT4" s="662"/>
      <c r="AU4" s="663" t="s">
        <v>63</v>
      </c>
      <c r="AV4" s="664"/>
      <c r="AW4" s="665" t="s">
        <v>60</v>
      </c>
      <c r="AX4" s="663"/>
      <c r="AY4" s="664"/>
      <c r="AZ4" s="661" t="s">
        <v>57</v>
      </c>
      <c r="BA4" s="661"/>
      <c r="BB4" s="662"/>
      <c r="BC4" s="663" t="s">
        <v>63</v>
      </c>
      <c r="BD4" s="664"/>
      <c r="BE4" s="665" t="s">
        <v>60</v>
      </c>
      <c r="BF4" s="663"/>
      <c r="BG4" s="664"/>
      <c r="BH4" s="661" t="s">
        <v>57</v>
      </c>
      <c r="BI4" s="661"/>
      <c r="BJ4" s="662"/>
      <c r="BK4" s="663" t="s">
        <v>63</v>
      </c>
      <c r="BL4" s="664"/>
      <c r="BM4" s="557" t="s">
        <v>58</v>
      </c>
      <c r="BN4" s="555"/>
      <c r="BO4" s="556"/>
      <c r="BP4" s="665" t="s">
        <v>60</v>
      </c>
      <c r="BQ4" s="663"/>
      <c r="BR4" s="664"/>
      <c r="BS4" s="665" t="s">
        <v>59</v>
      </c>
      <c r="BT4" s="663"/>
      <c r="BU4" s="664"/>
      <c r="BV4" s="665" t="s">
        <v>57</v>
      </c>
      <c r="BW4" s="663"/>
      <c r="BX4" s="664"/>
      <c r="BY4" s="665" t="s">
        <v>58</v>
      </c>
      <c r="BZ4" s="663"/>
      <c r="CA4" s="664"/>
      <c r="CB4" s="663" t="s">
        <v>63</v>
      </c>
      <c r="CC4" s="664"/>
    </row>
    <row r="5" spans="1:81" s="19" customFormat="1" ht="18" customHeight="1">
      <c r="A5" s="666" t="s">
        <v>21</v>
      </c>
      <c r="B5" s="667"/>
      <c r="C5" s="667"/>
      <c r="D5" s="668"/>
      <c r="E5" s="657" t="s">
        <v>39</v>
      </c>
      <c r="F5" s="617" t="s">
        <v>41</v>
      </c>
      <c r="G5" s="619" t="s">
        <v>66</v>
      </c>
      <c r="H5" s="623"/>
      <c r="I5" s="617" t="s">
        <v>41</v>
      </c>
      <c r="J5" s="619" t="s">
        <v>66</v>
      </c>
      <c r="K5" s="623"/>
      <c r="L5" s="617" t="s">
        <v>41</v>
      </c>
      <c r="M5" s="619" t="s">
        <v>66</v>
      </c>
      <c r="N5" s="623"/>
      <c r="O5" s="610" t="s">
        <v>41</v>
      </c>
      <c r="P5" s="612" t="s">
        <v>67</v>
      </c>
      <c r="Q5" s="617" t="s">
        <v>41</v>
      </c>
      <c r="R5" s="619" t="s">
        <v>66</v>
      </c>
      <c r="S5" s="623"/>
      <c r="T5" s="610" t="s">
        <v>41</v>
      </c>
      <c r="U5" s="619" t="s">
        <v>66</v>
      </c>
      <c r="V5" s="623"/>
      <c r="W5" s="610" t="s">
        <v>41</v>
      </c>
      <c r="X5" s="612" t="s">
        <v>67</v>
      </c>
      <c r="Y5" s="617" t="s">
        <v>41</v>
      </c>
      <c r="Z5" s="619" t="s">
        <v>66</v>
      </c>
      <c r="AA5" s="623"/>
      <c r="AB5" s="610" t="s">
        <v>41</v>
      </c>
      <c r="AC5" s="619" t="s">
        <v>66</v>
      </c>
      <c r="AD5" s="623"/>
      <c r="AE5" s="610" t="s">
        <v>41</v>
      </c>
      <c r="AF5" s="612" t="s">
        <v>67</v>
      </c>
      <c r="AG5" s="617" t="s">
        <v>41</v>
      </c>
      <c r="AH5" s="619" t="s">
        <v>66</v>
      </c>
      <c r="AI5" s="623"/>
      <c r="AJ5" s="610" t="s">
        <v>41</v>
      </c>
      <c r="AK5" s="619" t="s">
        <v>66</v>
      </c>
      <c r="AL5" s="623"/>
      <c r="AM5" s="610" t="s">
        <v>41</v>
      </c>
      <c r="AN5" s="612" t="s">
        <v>67</v>
      </c>
      <c r="AO5" s="617" t="s">
        <v>41</v>
      </c>
      <c r="AP5" s="619" t="s">
        <v>66</v>
      </c>
      <c r="AQ5" s="623"/>
      <c r="AR5" s="617" t="s">
        <v>41</v>
      </c>
      <c r="AS5" s="619" t="s">
        <v>66</v>
      </c>
      <c r="AT5" s="623"/>
      <c r="AU5" s="610" t="s">
        <v>41</v>
      </c>
      <c r="AV5" s="612" t="s">
        <v>67</v>
      </c>
      <c r="AW5" s="617" t="s">
        <v>41</v>
      </c>
      <c r="AX5" s="619" t="s">
        <v>66</v>
      </c>
      <c r="AY5" s="623"/>
      <c r="AZ5" s="610" t="s">
        <v>41</v>
      </c>
      <c r="BA5" s="619" t="s">
        <v>66</v>
      </c>
      <c r="BB5" s="623"/>
      <c r="BC5" s="610" t="s">
        <v>41</v>
      </c>
      <c r="BD5" s="612" t="s">
        <v>67</v>
      </c>
      <c r="BE5" s="617" t="s">
        <v>41</v>
      </c>
      <c r="BF5" s="619" t="s">
        <v>66</v>
      </c>
      <c r="BG5" s="623"/>
      <c r="BH5" s="610" t="s">
        <v>41</v>
      </c>
      <c r="BI5" s="619" t="s">
        <v>66</v>
      </c>
      <c r="BJ5" s="623"/>
      <c r="BK5" s="610" t="s">
        <v>41</v>
      </c>
      <c r="BL5" s="612" t="s">
        <v>67</v>
      </c>
      <c r="BM5" s="617" t="s">
        <v>41</v>
      </c>
      <c r="BN5" s="619" t="s">
        <v>66</v>
      </c>
      <c r="BO5" s="623"/>
      <c r="BP5" s="617" t="s">
        <v>41</v>
      </c>
      <c r="BQ5" s="619" t="s">
        <v>66</v>
      </c>
      <c r="BR5" s="623"/>
      <c r="BS5" s="617" t="s">
        <v>41</v>
      </c>
      <c r="BT5" s="619" t="s">
        <v>66</v>
      </c>
      <c r="BU5" s="623"/>
      <c r="BV5" s="617" t="s">
        <v>41</v>
      </c>
      <c r="BW5" s="619" t="s">
        <v>66</v>
      </c>
      <c r="BX5" s="623"/>
      <c r="BY5" s="617" t="s">
        <v>41</v>
      </c>
      <c r="BZ5" s="619" t="s">
        <v>66</v>
      </c>
      <c r="CA5" s="623"/>
      <c r="CB5" s="610" t="s">
        <v>41</v>
      </c>
      <c r="CC5" s="612" t="s">
        <v>73</v>
      </c>
    </row>
    <row r="6" spans="1:81" s="3" customFormat="1" ht="30" customHeight="1" thickBot="1">
      <c r="A6" s="325" t="s">
        <v>22</v>
      </c>
      <c r="B6" s="326" t="s">
        <v>23</v>
      </c>
      <c r="C6" s="326" t="s">
        <v>38</v>
      </c>
      <c r="D6" s="327" t="s">
        <v>24</v>
      </c>
      <c r="E6" s="678"/>
      <c r="F6" s="671"/>
      <c r="G6" s="377" t="s">
        <v>43</v>
      </c>
      <c r="H6" s="378" t="s">
        <v>42</v>
      </c>
      <c r="I6" s="671"/>
      <c r="J6" s="377" t="s">
        <v>43</v>
      </c>
      <c r="K6" s="378" t="s">
        <v>42</v>
      </c>
      <c r="L6" s="671"/>
      <c r="M6" s="377" t="s">
        <v>43</v>
      </c>
      <c r="N6" s="378" t="s">
        <v>42</v>
      </c>
      <c r="O6" s="669"/>
      <c r="P6" s="670"/>
      <c r="Q6" s="671"/>
      <c r="R6" s="377" t="s">
        <v>43</v>
      </c>
      <c r="S6" s="378" t="s">
        <v>42</v>
      </c>
      <c r="T6" s="669"/>
      <c r="U6" s="377" t="s">
        <v>43</v>
      </c>
      <c r="V6" s="378" t="s">
        <v>42</v>
      </c>
      <c r="W6" s="669"/>
      <c r="X6" s="670"/>
      <c r="Y6" s="671"/>
      <c r="Z6" s="377" t="s">
        <v>43</v>
      </c>
      <c r="AA6" s="378" t="s">
        <v>42</v>
      </c>
      <c r="AB6" s="669"/>
      <c r="AC6" s="377" t="s">
        <v>43</v>
      </c>
      <c r="AD6" s="378" t="s">
        <v>42</v>
      </c>
      <c r="AE6" s="669"/>
      <c r="AF6" s="670"/>
      <c r="AG6" s="671"/>
      <c r="AH6" s="377" t="s">
        <v>43</v>
      </c>
      <c r="AI6" s="378" t="s">
        <v>42</v>
      </c>
      <c r="AJ6" s="669"/>
      <c r="AK6" s="377" t="s">
        <v>43</v>
      </c>
      <c r="AL6" s="378" t="s">
        <v>42</v>
      </c>
      <c r="AM6" s="669"/>
      <c r="AN6" s="670"/>
      <c r="AO6" s="671"/>
      <c r="AP6" s="377" t="s">
        <v>43</v>
      </c>
      <c r="AQ6" s="378" t="s">
        <v>42</v>
      </c>
      <c r="AR6" s="671"/>
      <c r="AS6" s="377" t="s">
        <v>43</v>
      </c>
      <c r="AT6" s="378" t="s">
        <v>42</v>
      </c>
      <c r="AU6" s="669"/>
      <c r="AV6" s="670"/>
      <c r="AW6" s="671"/>
      <c r="AX6" s="377" t="s">
        <v>43</v>
      </c>
      <c r="AY6" s="378" t="s">
        <v>42</v>
      </c>
      <c r="AZ6" s="669"/>
      <c r="BA6" s="377" t="s">
        <v>43</v>
      </c>
      <c r="BB6" s="378" t="s">
        <v>42</v>
      </c>
      <c r="BC6" s="669"/>
      <c r="BD6" s="670"/>
      <c r="BE6" s="671"/>
      <c r="BF6" s="377" t="s">
        <v>43</v>
      </c>
      <c r="BG6" s="378" t="s">
        <v>42</v>
      </c>
      <c r="BH6" s="669"/>
      <c r="BI6" s="377" t="s">
        <v>43</v>
      </c>
      <c r="BJ6" s="378" t="s">
        <v>42</v>
      </c>
      <c r="BK6" s="669"/>
      <c r="BL6" s="670"/>
      <c r="BM6" s="671"/>
      <c r="BN6" s="377" t="s">
        <v>43</v>
      </c>
      <c r="BO6" s="378" t="s">
        <v>42</v>
      </c>
      <c r="BP6" s="671"/>
      <c r="BQ6" s="377" t="s">
        <v>43</v>
      </c>
      <c r="BR6" s="378" t="s">
        <v>42</v>
      </c>
      <c r="BS6" s="671"/>
      <c r="BT6" s="377" t="s">
        <v>43</v>
      </c>
      <c r="BU6" s="378" t="s">
        <v>42</v>
      </c>
      <c r="BV6" s="671"/>
      <c r="BW6" s="377" t="s">
        <v>43</v>
      </c>
      <c r="BX6" s="378" t="s">
        <v>42</v>
      </c>
      <c r="BY6" s="671"/>
      <c r="BZ6" s="377" t="s">
        <v>43</v>
      </c>
      <c r="CA6" s="378" t="s">
        <v>42</v>
      </c>
      <c r="CB6" s="669"/>
      <c r="CC6" s="670"/>
    </row>
    <row r="7" spans="1:83" ht="33.75" customHeight="1" thickBot="1">
      <c r="A7" s="647" t="s">
        <v>35</v>
      </c>
      <c r="B7" s="648"/>
      <c r="C7" s="648"/>
      <c r="D7" s="648"/>
      <c r="E7" s="333">
        <v>1</v>
      </c>
      <c r="F7" s="379">
        <f aca="true" t="shared" si="0" ref="F7:N7">F8+F12+F16+F19+F20+F27+F28+F29</f>
        <v>99.99999999999999</v>
      </c>
      <c r="G7" s="380">
        <f t="shared" si="0"/>
        <v>162.76</v>
      </c>
      <c r="H7" s="381">
        <f t="shared" si="0"/>
        <v>651041</v>
      </c>
      <c r="I7" s="379">
        <f t="shared" si="0"/>
        <v>100.00000000000001</v>
      </c>
      <c r="J7" s="380">
        <f t="shared" si="0"/>
        <v>25668.940000000002</v>
      </c>
      <c r="K7" s="381">
        <f t="shared" si="0"/>
        <v>156811523</v>
      </c>
      <c r="L7" s="379">
        <f t="shared" si="0"/>
        <v>100</v>
      </c>
      <c r="M7" s="380">
        <f t="shared" si="0"/>
        <v>954.6300000000001</v>
      </c>
      <c r="N7" s="382">
        <f t="shared" si="0"/>
        <v>10645063</v>
      </c>
      <c r="O7" s="379">
        <f aca="true" t="shared" si="1" ref="O7:BZ7">O8+O12+O16+O19+O20+O27+O28+O29</f>
        <v>100</v>
      </c>
      <c r="P7" s="381">
        <f>P8+P12+P16+P19+P20+P27+P28+P29</f>
        <v>168107627</v>
      </c>
      <c r="Q7" s="379">
        <f aca="true" t="shared" si="2" ref="Q7:V7">Q8+Q12+Q16+Q19+Q20+Q27+Q28+Q29</f>
        <v>100</v>
      </c>
      <c r="R7" s="380">
        <f t="shared" si="2"/>
        <v>280.25</v>
      </c>
      <c r="S7" s="381">
        <f t="shared" si="2"/>
        <v>24328944</v>
      </c>
      <c r="T7" s="383">
        <f t="shared" si="2"/>
        <v>100</v>
      </c>
      <c r="U7" s="380">
        <f t="shared" si="2"/>
        <v>852.24</v>
      </c>
      <c r="V7" s="382">
        <f t="shared" si="2"/>
        <v>7803854</v>
      </c>
      <c r="W7" s="379">
        <f t="shared" si="1"/>
        <v>100</v>
      </c>
      <c r="X7" s="381">
        <f t="shared" si="1"/>
        <v>32132798</v>
      </c>
      <c r="Y7" s="379">
        <f t="shared" si="1"/>
        <v>100</v>
      </c>
      <c r="Z7" s="380">
        <f t="shared" si="1"/>
        <v>243.43999999999997</v>
      </c>
      <c r="AA7" s="382">
        <f t="shared" si="1"/>
        <v>77443822</v>
      </c>
      <c r="AB7" s="379">
        <f t="shared" si="1"/>
        <v>99.99999999999999</v>
      </c>
      <c r="AC7" s="380">
        <f t="shared" si="1"/>
        <v>871.7600000000001</v>
      </c>
      <c r="AD7" s="381">
        <f t="shared" si="1"/>
        <v>10758263</v>
      </c>
      <c r="AE7" s="379">
        <f t="shared" si="1"/>
        <v>100</v>
      </c>
      <c r="AF7" s="382">
        <f t="shared" si="1"/>
        <v>88202085</v>
      </c>
      <c r="AG7" s="379">
        <f t="shared" si="1"/>
        <v>100</v>
      </c>
      <c r="AH7" s="380">
        <f>AH8+AH12+AH16+AH19+AH20+AH27+AH28+AH29</f>
        <v>249.03</v>
      </c>
      <c r="AI7" s="381">
        <f t="shared" si="1"/>
        <v>43925126</v>
      </c>
      <c r="AJ7" s="379">
        <f t="shared" si="1"/>
        <v>100</v>
      </c>
      <c r="AK7" s="380">
        <f t="shared" si="1"/>
        <v>970.6200000000001</v>
      </c>
      <c r="AL7" s="381">
        <f t="shared" si="1"/>
        <v>11699827</v>
      </c>
      <c r="AM7" s="379">
        <f t="shared" si="1"/>
        <v>100.00000000000001</v>
      </c>
      <c r="AN7" s="381">
        <f t="shared" si="1"/>
        <v>55624953</v>
      </c>
      <c r="AO7" s="379">
        <f t="shared" si="1"/>
        <v>100.00000000000001</v>
      </c>
      <c r="AP7" s="380">
        <f t="shared" si="1"/>
        <v>252.61999999999998</v>
      </c>
      <c r="AQ7" s="381">
        <f t="shared" si="1"/>
        <v>76683514</v>
      </c>
      <c r="AR7" s="379">
        <f t="shared" si="1"/>
        <v>100</v>
      </c>
      <c r="AS7" s="380">
        <f t="shared" si="1"/>
        <v>969.74</v>
      </c>
      <c r="AT7" s="381">
        <f t="shared" si="1"/>
        <v>15732015</v>
      </c>
      <c r="AU7" s="383">
        <f t="shared" si="1"/>
        <v>100</v>
      </c>
      <c r="AV7" s="381">
        <f t="shared" si="1"/>
        <v>92415529</v>
      </c>
      <c r="AW7" s="379">
        <f t="shared" si="1"/>
        <v>99.99999999999999</v>
      </c>
      <c r="AX7" s="380">
        <f t="shared" si="1"/>
        <v>266.52</v>
      </c>
      <c r="AY7" s="382">
        <f t="shared" si="1"/>
        <v>54655136</v>
      </c>
      <c r="AZ7" s="379">
        <f t="shared" si="1"/>
        <v>100</v>
      </c>
      <c r="BA7" s="380">
        <f t="shared" si="1"/>
        <v>1129.6</v>
      </c>
      <c r="BB7" s="382">
        <f t="shared" si="1"/>
        <v>3616965</v>
      </c>
      <c r="BC7" s="379">
        <f t="shared" si="1"/>
        <v>99.99999999999999</v>
      </c>
      <c r="BD7" s="381">
        <f t="shared" si="1"/>
        <v>58272101</v>
      </c>
      <c r="BE7" s="379">
        <f t="shared" si="1"/>
        <v>100.00000000000001</v>
      </c>
      <c r="BF7" s="380">
        <f t="shared" si="1"/>
        <v>243.6</v>
      </c>
      <c r="BG7" s="381">
        <f t="shared" si="1"/>
        <v>48496459</v>
      </c>
      <c r="BH7" s="379">
        <f t="shared" si="1"/>
        <v>100</v>
      </c>
      <c r="BI7" s="380">
        <f t="shared" si="1"/>
        <v>1131.8899999999999</v>
      </c>
      <c r="BJ7" s="381">
        <f t="shared" si="1"/>
        <v>4457382</v>
      </c>
      <c r="BK7" s="379">
        <f t="shared" si="1"/>
        <v>99.99999999999999</v>
      </c>
      <c r="BL7" s="382">
        <f t="shared" si="1"/>
        <v>52953841</v>
      </c>
      <c r="BM7" s="379">
        <f t="shared" si="1"/>
        <v>100.00000000000003</v>
      </c>
      <c r="BN7" s="380">
        <f t="shared" si="1"/>
        <v>1469.2800000000002</v>
      </c>
      <c r="BO7" s="381">
        <f t="shared" si="1"/>
        <v>78145251</v>
      </c>
      <c r="BP7" s="384">
        <f t="shared" si="1"/>
        <v>100</v>
      </c>
      <c r="BQ7" s="385">
        <f t="shared" si="1"/>
        <v>252.25600000000003</v>
      </c>
      <c r="BR7" s="382">
        <f t="shared" si="1"/>
        <v>326184042</v>
      </c>
      <c r="BS7" s="379">
        <f t="shared" si="1"/>
        <v>100.00000000000001</v>
      </c>
      <c r="BT7" s="380">
        <f t="shared" si="1"/>
        <v>25668.930000000004</v>
      </c>
      <c r="BU7" s="381">
        <f t="shared" si="1"/>
        <v>156811523</v>
      </c>
      <c r="BV7" s="385">
        <f t="shared" si="1"/>
        <v>100.00000000000003</v>
      </c>
      <c r="BW7" s="385">
        <f t="shared" si="1"/>
        <v>950.74</v>
      </c>
      <c r="BX7" s="382">
        <f t="shared" si="1"/>
        <v>64713369</v>
      </c>
      <c r="BY7" s="379">
        <f t="shared" si="1"/>
        <v>100.00000000000003</v>
      </c>
      <c r="BZ7" s="380">
        <f t="shared" si="1"/>
        <v>1469.2800000000002</v>
      </c>
      <c r="CA7" s="381">
        <f>CA8+CA12+CA16+CA19+CA20+CA27+CA28+CA29</f>
        <v>78145251</v>
      </c>
      <c r="CB7" s="385">
        <f>CB8+CB12+CB16+CB19+CB20+CB27+CB28+CB29</f>
        <v>100.00000000000001</v>
      </c>
      <c r="CC7" s="381">
        <f>CC8+CC12+CC16+CC19+CC20+CC27+CC28+CC29</f>
        <v>625854185</v>
      </c>
      <c r="CD7" s="1"/>
      <c r="CE7" s="1"/>
    </row>
    <row r="8" spans="1:83" s="6" customFormat="1" ht="30" customHeight="1">
      <c r="A8" s="649" t="s">
        <v>20</v>
      </c>
      <c r="B8" s="650"/>
      <c r="C8" s="650"/>
      <c r="D8" s="650"/>
      <c r="E8" s="334">
        <v>2</v>
      </c>
      <c r="F8" s="386">
        <f>SUM(F9:F11)</f>
        <v>83.61</v>
      </c>
      <c r="G8" s="387">
        <f>SUM(G9:G11)</f>
        <v>136.07999999999998</v>
      </c>
      <c r="H8" s="388">
        <f>SUM(H9:H11)</f>
        <v>544336</v>
      </c>
      <c r="I8" s="386">
        <f aca="true" t="shared" si="3" ref="I8:N8">SUM(I9:I11)</f>
        <v>69.89</v>
      </c>
      <c r="J8" s="387">
        <f t="shared" si="3"/>
        <v>17940.73</v>
      </c>
      <c r="K8" s="388">
        <f t="shared" si="3"/>
        <v>109599969</v>
      </c>
      <c r="L8" s="386">
        <f t="shared" si="3"/>
        <v>78.03999999999999</v>
      </c>
      <c r="M8" s="387">
        <f t="shared" si="3"/>
        <v>744.96</v>
      </c>
      <c r="N8" s="389">
        <f t="shared" si="3"/>
        <v>8307063</v>
      </c>
      <c r="O8" s="386">
        <f aca="true" t="shared" si="4" ref="O8:BZ8">SUM(O9:O11)</f>
        <v>70.45</v>
      </c>
      <c r="P8" s="388">
        <f>SUM(P9:P11)</f>
        <v>118451368</v>
      </c>
      <c r="Q8" s="386">
        <f t="shared" si="4"/>
        <v>91.73</v>
      </c>
      <c r="R8" s="387">
        <f t="shared" si="4"/>
        <v>257.09</v>
      </c>
      <c r="S8" s="388">
        <f t="shared" si="4"/>
        <v>22318906</v>
      </c>
      <c r="T8" s="390">
        <f t="shared" si="4"/>
        <v>36.800000000000004</v>
      </c>
      <c r="U8" s="387">
        <f t="shared" si="4"/>
        <v>313.65999999999997</v>
      </c>
      <c r="V8" s="389">
        <f t="shared" si="4"/>
        <v>2872204</v>
      </c>
      <c r="W8" s="386">
        <f t="shared" si="4"/>
        <v>78.4</v>
      </c>
      <c r="X8" s="388">
        <f t="shared" si="4"/>
        <v>25191110</v>
      </c>
      <c r="Y8" s="386">
        <f t="shared" si="4"/>
        <v>84.39</v>
      </c>
      <c r="Z8" s="387">
        <f t="shared" si="4"/>
        <v>205.44</v>
      </c>
      <c r="AA8" s="389">
        <f t="shared" si="4"/>
        <v>65357866</v>
      </c>
      <c r="AB8" s="386">
        <f t="shared" si="4"/>
        <v>45.33</v>
      </c>
      <c r="AC8" s="387">
        <f t="shared" si="4"/>
        <v>395.14</v>
      </c>
      <c r="AD8" s="388">
        <f t="shared" si="4"/>
        <v>4876386</v>
      </c>
      <c r="AE8" s="386">
        <f t="shared" si="4"/>
        <v>79.63</v>
      </c>
      <c r="AF8" s="389">
        <f t="shared" si="4"/>
        <v>70234252</v>
      </c>
      <c r="AG8" s="386">
        <f t="shared" si="4"/>
        <v>75.18</v>
      </c>
      <c r="AH8" s="387">
        <f t="shared" si="4"/>
        <v>187.24</v>
      </c>
      <c r="AI8" s="388">
        <f t="shared" si="4"/>
        <v>33025872</v>
      </c>
      <c r="AJ8" s="386">
        <f t="shared" si="4"/>
        <v>47.25</v>
      </c>
      <c r="AK8" s="387">
        <f t="shared" si="4"/>
        <v>458.59000000000003</v>
      </c>
      <c r="AL8" s="388">
        <f t="shared" si="4"/>
        <v>5527928</v>
      </c>
      <c r="AM8" s="386">
        <f t="shared" si="4"/>
        <v>69.31</v>
      </c>
      <c r="AN8" s="388">
        <f t="shared" si="4"/>
        <v>38553800</v>
      </c>
      <c r="AO8" s="386">
        <f t="shared" si="4"/>
        <v>82.87</v>
      </c>
      <c r="AP8" s="387">
        <f t="shared" si="4"/>
        <v>209.32</v>
      </c>
      <c r="AQ8" s="388">
        <f t="shared" si="4"/>
        <v>63540970</v>
      </c>
      <c r="AR8" s="386">
        <f t="shared" si="4"/>
        <v>75.19</v>
      </c>
      <c r="AS8" s="387">
        <f t="shared" si="4"/>
        <v>729.25</v>
      </c>
      <c r="AT8" s="388">
        <f t="shared" si="4"/>
        <v>11830609</v>
      </c>
      <c r="AU8" s="390">
        <f t="shared" si="4"/>
        <v>81.56</v>
      </c>
      <c r="AV8" s="388">
        <f t="shared" si="4"/>
        <v>75371579</v>
      </c>
      <c r="AW8" s="386">
        <f t="shared" si="4"/>
        <v>71.66</v>
      </c>
      <c r="AX8" s="387">
        <f t="shared" si="4"/>
        <v>190.98000000000002</v>
      </c>
      <c r="AY8" s="389">
        <f t="shared" si="4"/>
        <v>39165979</v>
      </c>
      <c r="AZ8" s="386">
        <f t="shared" si="4"/>
        <v>24.89</v>
      </c>
      <c r="BA8" s="387">
        <f t="shared" si="4"/>
        <v>281.15</v>
      </c>
      <c r="BB8" s="389">
        <f t="shared" si="4"/>
        <v>900269</v>
      </c>
      <c r="BC8" s="386">
        <f t="shared" si="4"/>
        <v>68.75</v>
      </c>
      <c r="BD8" s="388">
        <f t="shared" si="4"/>
        <v>40066248</v>
      </c>
      <c r="BE8" s="386">
        <f t="shared" si="4"/>
        <v>84.89</v>
      </c>
      <c r="BF8" s="387">
        <f t="shared" si="4"/>
        <v>206.79</v>
      </c>
      <c r="BG8" s="388">
        <f t="shared" si="4"/>
        <v>41167268</v>
      </c>
      <c r="BH8" s="386">
        <f t="shared" si="4"/>
        <v>16.08</v>
      </c>
      <c r="BI8" s="387">
        <f t="shared" si="4"/>
        <v>182</v>
      </c>
      <c r="BJ8" s="388">
        <f t="shared" si="4"/>
        <v>716707</v>
      </c>
      <c r="BK8" s="386">
        <f t="shared" si="4"/>
        <v>79.09</v>
      </c>
      <c r="BL8" s="389">
        <f t="shared" si="4"/>
        <v>41883975</v>
      </c>
      <c r="BM8" s="386">
        <f t="shared" si="4"/>
        <v>91.11000000000001</v>
      </c>
      <c r="BN8" s="387">
        <f t="shared" si="4"/>
        <v>1338.73</v>
      </c>
      <c r="BO8" s="388">
        <f t="shared" si="4"/>
        <v>71201500</v>
      </c>
      <c r="BP8" s="391">
        <f t="shared" si="4"/>
        <v>81.28</v>
      </c>
      <c r="BQ8" s="392">
        <f t="shared" si="4"/>
        <v>205.04000000000002</v>
      </c>
      <c r="BR8" s="389">
        <f t="shared" si="4"/>
        <v>265121197</v>
      </c>
      <c r="BS8" s="386">
        <f t="shared" si="4"/>
        <v>69.89</v>
      </c>
      <c r="BT8" s="387">
        <f t="shared" si="4"/>
        <v>17940.73</v>
      </c>
      <c r="BU8" s="388">
        <f t="shared" si="4"/>
        <v>109599969</v>
      </c>
      <c r="BV8" s="392">
        <f t="shared" si="4"/>
        <v>54.14000000000001</v>
      </c>
      <c r="BW8" s="392">
        <f t="shared" si="4"/>
        <v>514.6700000000001</v>
      </c>
      <c r="BX8" s="389">
        <f t="shared" si="4"/>
        <v>35031166</v>
      </c>
      <c r="BY8" s="386">
        <f t="shared" si="4"/>
        <v>91.11000000000001</v>
      </c>
      <c r="BZ8" s="387">
        <f t="shared" si="4"/>
        <v>1338.73</v>
      </c>
      <c r="CA8" s="388">
        <f>SUM(CA9:CA11)</f>
        <v>71201500</v>
      </c>
      <c r="CB8" s="392">
        <f>SUM(CB9:CB11)</f>
        <v>76.84</v>
      </c>
      <c r="CC8" s="388">
        <f>SUM(CC9:CC11)</f>
        <v>480953832</v>
      </c>
      <c r="CD8" s="5"/>
      <c r="CE8" s="5"/>
    </row>
    <row r="9" spans="1:83" ht="21.75" customHeight="1">
      <c r="A9" s="651" t="s">
        <v>1</v>
      </c>
      <c r="B9" s="652">
        <v>210</v>
      </c>
      <c r="C9" s="336">
        <v>211</v>
      </c>
      <c r="D9" s="337" t="s">
        <v>25</v>
      </c>
      <c r="E9" s="338">
        <v>3</v>
      </c>
      <c r="F9" s="393">
        <f>ROUND(H9/H7*100,2)</f>
        <v>64.22</v>
      </c>
      <c r="G9" s="394">
        <f>ROUND(H9/H36,2)</f>
        <v>104.52</v>
      </c>
      <c r="H9" s="395">
        <v>418077</v>
      </c>
      <c r="I9" s="393">
        <f>ROUND(K9/K7*100,2)</f>
        <v>53.63</v>
      </c>
      <c r="J9" s="394">
        <f>ROUND(K9/K36,2)</f>
        <v>13765.2</v>
      </c>
      <c r="K9" s="395">
        <v>84091630</v>
      </c>
      <c r="L9" s="393">
        <f>ROUND(N9/N7*100,2)</f>
        <v>60.07</v>
      </c>
      <c r="M9" s="394">
        <f>ROUND(N9/N36,2)</f>
        <v>573.41</v>
      </c>
      <c r="N9" s="396">
        <v>6394058</v>
      </c>
      <c r="O9" s="393">
        <f>ROUND(P9/$P$7*100,2)</f>
        <v>54.07</v>
      </c>
      <c r="P9" s="395">
        <f>H9+K9+N9</f>
        <v>90903765</v>
      </c>
      <c r="Q9" s="393">
        <f>ROUND(S9/S7*100,2)</f>
        <v>70.45</v>
      </c>
      <c r="R9" s="394">
        <f>ROUND(S9/S36,2)</f>
        <v>197.44</v>
      </c>
      <c r="S9" s="395">
        <v>17140000</v>
      </c>
      <c r="T9" s="397">
        <f>ROUND(V9/V7*100,2)</f>
        <v>28.19</v>
      </c>
      <c r="U9" s="394">
        <f>ROUND(V9/V36,2)</f>
        <v>240.25</v>
      </c>
      <c r="V9" s="396">
        <v>2200000</v>
      </c>
      <c r="W9" s="393">
        <f>ROUND(X9/$X$7*100,2)</f>
        <v>60.19</v>
      </c>
      <c r="X9" s="395">
        <f>S9+V9</f>
        <v>19340000</v>
      </c>
      <c r="Y9" s="393">
        <f>ROUND(AA9/AA7*100,2)</f>
        <v>64.54</v>
      </c>
      <c r="Z9" s="394">
        <f>ROUND(AA9/AA36,2)</f>
        <v>157.11</v>
      </c>
      <c r="AA9" s="396">
        <v>49983000</v>
      </c>
      <c r="AB9" s="393">
        <f>ROUND(AD9/AD7*100,2)</f>
        <v>34.79</v>
      </c>
      <c r="AC9" s="394">
        <f>ROUND(AD9/AD36,2)</f>
        <v>303.3</v>
      </c>
      <c r="AD9" s="395">
        <v>3743000</v>
      </c>
      <c r="AE9" s="393">
        <f>ROUND(AF9/$AF$7*100,2)</f>
        <v>60.91</v>
      </c>
      <c r="AF9" s="396">
        <f>AA9+AD9</f>
        <v>53726000</v>
      </c>
      <c r="AG9" s="393">
        <f>ROUND(AI9/AI7*100,2)</f>
        <v>57.63</v>
      </c>
      <c r="AH9" s="394">
        <f>ROUND(AI9/AI36,2)</f>
        <v>143.52</v>
      </c>
      <c r="AI9" s="395">
        <v>25314489</v>
      </c>
      <c r="AJ9" s="393">
        <f>ROUND(AL9/AL7*100,2)</f>
        <v>36.29</v>
      </c>
      <c r="AK9" s="394">
        <f>ROUND(AL9/AL36,2)</f>
        <v>352.22</v>
      </c>
      <c r="AL9" s="395">
        <v>4245720</v>
      </c>
      <c r="AM9" s="393">
        <f>ROUND(AN9/$AN$7*100,2)</f>
        <v>53.14</v>
      </c>
      <c r="AN9" s="395">
        <f>AI9+AL9</f>
        <v>29560209</v>
      </c>
      <c r="AO9" s="393">
        <f>ROUND(AQ9/AQ7*100,2)</f>
        <v>63.5</v>
      </c>
      <c r="AP9" s="394">
        <f>ROUND(AQ9/AQ36,2)</f>
        <v>160.4</v>
      </c>
      <c r="AQ9" s="395">
        <v>48690453</v>
      </c>
      <c r="AR9" s="393">
        <f>ROUND(AT9/AT7*100,2)</f>
        <v>57.76</v>
      </c>
      <c r="AS9" s="394">
        <f>ROUND(AT9/AT36,2)</f>
        <v>560.1</v>
      </c>
      <c r="AT9" s="395">
        <v>9086489</v>
      </c>
      <c r="AU9" s="397">
        <f>ROUND(AV9/$AV$7*100,2)</f>
        <v>62.52</v>
      </c>
      <c r="AV9" s="395">
        <f>AQ9+AT9</f>
        <v>57776942</v>
      </c>
      <c r="AW9" s="393">
        <f>ROUND(AY9/AY7*100,2)</f>
        <v>54.98</v>
      </c>
      <c r="AX9" s="394">
        <f>ROUND(AY9/AY36,2)</f>
        <v>146.52</v>
      </c>
      <c r="AY9" s="396">
        <v>30048140</v>
      </c>
      <c r="AZ9" s="393">
        <f>ROUND(BB9/BB7*100,2)</f>
        <v>19.12</v>
      </c>
      <c r="BA9" s="394">
        <f>ROUND(BB9/BB36,2)</f>
        <v>215.94</v>
      </c>
      <c r="BB9" s="396">
        <v>691451</v>
      </c>
      <c r="BC9" s="393">
        <f>ROUND(BD9/$BD$7*100,2)</f>
        <v>52.75</v>
      </c>
      <c r="BD9" s="395">
        <f>AY9+BB9</f>
        <v>30739591</v>
      </c>
      <c r="BE9" s="393">
        <f>ROUND(BG9/BG7*100,2)</f>
        <v>65.12</v>
      </c>
      <c r="BF9" s="394">
        <f>ROUND(BG9/BG36,2)</f>
        <v>158.63</v>
      </c>
      <c r="BG9" s="395">
        <v>31580068</v>
      </c>
      <c r="BH9" s="393">
        <f>ROUND(BJ9/BJ7*100,2)</f>
        <v>12.35</v>
      </c>
      <c r="BI9" s="394">
        <f>ROUND(BJ9/BJ36,2)</f>
        <v>139.78</v>
      </c>
      <c r="BJ9" s="395">
        <v>550466</v>
      </c>
      <c r="BK9" s="393">
        <f>ROUND(BL9/$BL$7*100,2)</f>
        <v>60.68</v>
      </c>
      <c r="BL9" s="396">
        <f>BG9+BJ9</f>
        <v>32130534</v>
      </c>
      <c r="BM9" s="393">
        <f>ROUND(BO9/BO7*100,2)</f>
        <v>69.87</v>
      </c>
      <c r="BN9" s="394">
        <f>ROUND(BO9/BO36,2)</f>
        <v>1026.65</v>
      </c>
      <c r="BO9" s="395">
        <v>54603300</v>
      </c>
      <c r="BP9" s="398">
        <f>ROUND(BR9/BR7*100,2)</f>
        <v>62.29</v>
      </c>
      <c r="BQ9" s="399">
        <f>ROUND(BR9/BR36,2)</f>
        <v>157.13</v>
      </c>
      <c r="BR9" s="400">
        <f>H9+S9+AA9+AI9+AQ9+AY9+BG9</f>
        <v>203174227</v>
      </c>
      <c r="BS9" s="401">
        <f>ROUND(BU9/BU7*100,2)</f>
        <v>53.63</v>
      </c>
      <c r="BT9" s="402">
        <f>ROUND(BU9/BU36,2)</f>
        <v>13765.2</v>
      </c>
      <c r="BU9" s="403">
        <f>K9</f>
        <v>84091630</v>
      </c>
      <c r="BV9" s="399">
        <f>ROUND(BX9/BX7*100,2)</f>
        <v>41.59</v>
      </c>
      <c r="BW9" s="399">
        <f>ROUND(BX9/BX36,2)</f>
        <v>395.37</v>
      </c>
      <c r="BX9" s="400">
        <f>N9+V9+AD9+AL9+AT9+BB9+BJ9</f>
        <v>26911184</v>
      </c>
      <c r="BY9" s="401">
        <f>ROUND(CA9/CA7*100,2)</f>
        <v>69.87</v>
      </c>
      <c r="BZ9" s="402">
        <f>ROUND(CA9/CA36,2)</f>
        <v>1026.65</v>
      </c>
      <c r="CA9" s="403">
        <f>BO9</f>
        <v>54603300</v>
      </c>
      <c r="CB9" s="399">
        <f>ROUND(CC9/CC7*100,2)</f>
        <v>58.92</v>
      </c>
      <c r="CC9" s="403">
        <f>BR9+BU9+BX9+CA9</f>
        <v>368780341</v>
      </c>
      <c r="CD9" s="1"/>
      <c r="CE9" s="1"/>
    </row>
    <row r="10" spans="1:83" ht="22.5" customHeight="1">
      <c r="A10" s="644"/>
      <c r="B10" s="653"/>
      <c r="C10" s="336">
        <v>212</v>
      </c>
      <c r="D10" s="337" t="s">
        <v>26</v>
      </c>
      <c r="E10" s="338">
        <v>4</v>
      </c>
      <c r="F10" s="393">
        <f>ROUND(H10/H7*100,2)</f>
        <v>0</v>
      </c>
      <c r="G10" s="394">
        <f>ROUND(H10/H36,2)</f>
        <v>0</v>
      </c>
      <c r="H10" s="395"/>
      <c r="I10" s="393">
        <f>ROUND(K10/K7*100,2)</f>
        <v>0.3</v>
      </c>
      <c r="J10" s="394">
        <f>ROUND(K10/K36,2)</f>
        <v>77.8</v>
      </c>
      <c r="K10" s="395">
        <v>475287</v>
      </c>
      <c r="L10" s="393">
        <f>ROUND(N10/N7*100,2)</f>
        <v>0</v>
      </c>
      <c r="M10" s="394">
        <f>ROUND(N10/N36,2)</f>
        <v>0</v>
      </c>
      <c r="N10" s="396">
        <v>0</v>
      </c>
      <c r="O10" s="393">
        <f>ROUND(P10/$P$7*100,2)</f>
        <v>0.28</v>
      </c>
      <c r="P10" s="395">
        <f>H10+K10+N10</f>
        <v>475287</v>
      </c>
      <c r="Q10" s="393">
        <f>ROUND(S10/S7*100,2)</f>
        <v>0.01</v>
      </c>
      <c r="R10" s="394">
        <f>ROUND(S10/S36,2)</f>
        <v>0.03</v>
      </c>
      <c r="S10" s="395">
        <v>3000</v>
      </c>
      <c r="T10" s="397">
        <f>ROUND(V10/V7*100,2)</f>
        <v>0.1</v>
      </c>
      <c r="U10" s="394">
        <f>ROUND(V10/V36,2)</f>
        <v>0.85</v>
      </c>
      <c r="V10" s="396">
        <v>7800</v>
      </c>
      <c r="W10" s="393">
        <f>ROUND(X10/$X$7*100,2)</f>
        <v>0.03</v>
      </c>
      <c r="X10" s="395">
        <f>S10+V10</f>
        <v>10800</v>
      </c>
      <c r="Y10" s="393">
        <f>ROUND(AA10/AA7*100,2)</f>
        <v>0.36</v>
      </c>
      <c r="Z10" s="394">
        <f>ROUND(AA10/AA36,2)</f>
        <v>0.88</v>
      </c>
      <c r="AA10" s="396">
        <v>280000</v>
      </c>
      <c r="AB10" s="393">
        <f>ROUND(AD10/AD7*100,2)</f>
        <v>0.03</v>
      </c>
      <c r="AC10" s="394">
        <f>ROUND(AD10/AD36,2)</f>
        <v>0.24</v>
      </c>
      <c r="AD10" s="395">
        <v>3000</v>
      </c>
      <c r="AE10" s="393">
        <f>ROUND(AF10/$AF$7*100,2)</f>
        <v>0.32</v>
      </c>
      <c r="AF10" s="396">
        <f>AA10+AD10</f>
        <v>283000</v>
      </c>
      <c r="AG10" s="393">
        <f>ROUND(AI10/AI7*100,2)</f>
        <v>0.15</v>
      </c>
      <c r="AH10" s="394">
        <f>ROUND(AI10/AI36,2)</f>
        <v>0.38</v>
      </c>
      <c r="AI10" s="395">
        <v>66407</v>
      </c>
      <c r="AJ10" s="393">
        <f>ROUND(AL10/AL7*100,2)</f>
        <v>0</v>
      </c>
      <c r="AK10" s="394">
        <f>ROUND(AL10/AL36,2)</f>
        <v>0</v>
      </c>
      <c r="AL10" s="395">
        <v>0</v>
      </c>
      <c r="AM10" s="393">
        <f>ROUND(AN10/$AN$7*100,2)</f>
        <v>0.12</v>
      </c>
      <c r="AN10" s="395">
        <f>AI10+AL10</f>
        <v>66407</v>
      </c>
      <c r="AO10" s="393">
        <f>ROUND(AQ10/AQ7*100,2)</f>
        <v>0.19</v>
      </c>
      <c r="AP10" s="394">
        <f>ROUND(AQ10/AQ36,2)</f>
        <v>0.48</v>
      </c>
      <c r="AQ10" s="395">
        <v>146000</v>
      </c>
      <c r="AR10" s="393">
        <f>ROUND(AT10/AT7*100,2)</f>
        <v>0</v>
      </c>
      <c r="AS10" s="394">
        <f>ROUND(AT10/AT36,2)</f>
        <v>0</v>
      </c>
      <c r="AT10" s="395">
        <v>0</v>
      </c>
      <c r="AU10" s="397">
        <f>ROUND(AV10/$AV$7*100,2)</f>
        <v>0.16</v>
      </c>
      <c r="AV10" s="395">
        <f>AQ10+AT10</f>
        <v>146000</v>
      </c>
      <c r="AW10" s="393">
        <f>ROUND(AY10/AY7*100,2)</f>
        <v>0.08</v>
      </c>
      <c r="AX10" s="394">
        <f>ROUND(AY10/AY36,2)</f>
        <v>0.21</v>
      </c>
      <c r="AY10" s="396">
        <v>43290</v>
      </c>
      <c r="AZ10" s="393">
        <f>ROUND(BB10/BB7*100,2)</f>
        <v>0</v>
      </c>
      <c r="BA10" s="394">
        <f>ROUND(BB10/BB36,2)</f>
        <v>0</v>
      </c>
      <c r="BB10" s="396">
        <v>0</v>
      </c>
      <c r="BC10" s="393">
        <f>ROUND(BD10/$BD$7*100,2)</f>
        <v>0.07</v>
      </c>
      <c r="BD10" s="395">
        <f>AY10+BB10</f>
        <v>43290</v>
      </c>
      <c r="BE10" s="393">
        <f>ROUND(BG10/BG7*100,2)</f>
        <v>0.1</v>
      </c>
      <c r="BF10" s="394">
        <f>ROUND(BG10/BG36,2)</f>
        <v>0.25</v>
      </c>
      <c r="BG10" s="395">
        <v>50000</v>
      </c>
      <c r="BH10" s="393">
        <f>ROUND(BJ10/BJ7*100,2)</f>
        <v>0</v>
      </c>
      <c r="BI10" s="394">
        <f>ROUND(BJ10/BJ36,2)</f>
        <v>0</v>
      </c>
      <c r="BJ10" s="395">
        <v>0</v>
      </c>
      <c r="BK10" s="393">
        <f>ROUND(BL10/$BL$7*100,2)</f>
        <v>0.09</v>
      </c>
      <c r="BL10" s="396">
        <f>BG10+BJ10</f>
        <v>50000</v>
      </c>
      <c r="BM10" s="393">
        <f>ROUND(BO10/BO7*100,2)</f>
        <v>0.14</v>
      </c>
      <c r="BN10" s="394">
        <f>ROUND(BO10/BO36,2)</f>
        <v>2.03</v>
      </c>
      <c r="BO10" s="395">
        <v>108000</v>
      </c>
      <c r="BP10" s="398">
        <f>ROUND(BR10/BR7*100,2)</f>
        <v>0.18</v>
      </c>
      <c r="BQ10" s="399">
        <f>ROUND(BR10/BR36,2)</f>
        <v>0.46</v>
      </c>
      <c r="BR10" s="400">
        <f aca="true" t="shared" si="5" ref="BR10:BR35">H10+S10+AA10+AI10+AQ10+AY10+BG10</f>
        <v>588697</v>
      </c>
      <c r="BS10" s="401">
        <f>ROUND(BU10/BU7*100,2)</f>
        <v>0.3</v>
      </c>
      <c r="BT10" s="402">
        <f>ROUND(BU10/BU36,2)</f>
        <v>77.8</v>
      </c>
      <c r="BU10" s="403">
        <f>K10</f>
        <v>475287</v>
      </c>
      <c r="BV10" s="399">
        <f>ROUND(BX10/BX7*100,2)</f>
        <v>0.02</v>
      </c>
      <c r="BW10" s="399">
        <f>ROUND(BX10/BX36,2)</f>
        <v>0.16</v>
      </c>
      <c r="BX10" s="400">
        <f>N10+V10+AD10+AL10+AT10+BB10+BJ10</f>
        <v>10800</v>
      </c>
      <c r="BY10" s="401">
        <f>ROUND(CA10/CA7*100,2)</f>
        <v>0.14</v>
      </c>
      <c r="BZ10" s="402">
        <f>ROUND(CA10/CA36,2)</f>
        <v>2.03</v>
      </c>
      <c r="CA10" s="403">
        <f>BO10</f>
        <v>108000</v>
      </c>
      <c r="CB10" s="399">
        <f>ROUND(CC10/CC7*100,2)</f>
        <v>0.19</v>
      </c>
      <c r="CC10" s="403">
        <f>BR10+BU10+BX10+CA10</f>
        <v>1182784</v>
      </c>
      <c r="CD10" s="1"/>
      <c r="CE10" s="1"/>
    </row>
    <row r="11" spans="1:83" ht="23.25" customHeight="1" thickBot="1">
      <c r="A11" s="676"/>
      <c r="B11" s="677"/>
      <c r="C11" s="373">
        <v>213</v>
      </c>
      <c r="D11" s="374" t="s">
        <v>27</v>
      </c>
      <c r="E11" s="375">
        <v>5</v>
      </c>
      <c r="F11" s="183">
        <f>ROUND(H11/H7*100,2)</f>
        <v>19.39</v>
      </c>
      <c r="G11" s="184">
        <f>ROUND(H11/H36,2)</f>
        <v>31.56</v>
      </c>
      <c r="H11" s="404">
        <v>126259</v>
      </c>
      <c r="I11" s="183">
        <f>ROUND(K11/K7*100,2)</f>
        <v>15.96</v>
      </c>
      <c r="J11" s="184">
        <f>ROUND(K11/K36,2)</f>
        <v>4097.73</v>
      </c>
      <c r="K11" s="404">
        <v>25033052</v>
      </c>
      <c r="L11" s="393">
        <f>ROUND(N11/N7*100,2)</f>
        <v>17.97</v>
      </c>
      <c r="M11" s="394">
        <f>ROUND(N11/N36,2)</f>
        <v>171.55</v>
      </c>
      <c r="N11" s="405">
        <v>1913005</v>
      </c>
      <c r="O11" s="183">
        <f>ROUND(P11/$P$7*100,2)</f>
        <v>16.1</v>
      </c>
      <c r="P11" s="395">
        <f>H11+K11+N11</f>
        <v>27072316</v>
      </c>
      <c r="Q11" s="183">
        <f>ROUND(S11/S7*100,2)</f>
        <v>21.27</v>
      </c>
      <c r="R11" s="184">
        <f>ROUND(S11/S36,2)</f>
        <v>59.62</v>
      </c>
      <c r="S11" s="404">
        <v>5175906</v>
      </c>
      <c r="T11" s="191">
        <f>ROUND(V11/V7*100,2)</f>
        <v>8.51</v>
      </c>
      <c r="U11" s="184">
        <f>ROUND(V11/V36,2)</f>
        <v>72.56</v>
      </c>
      <c r="V11" s="405">
        <v>664404</v>
      </c>
      <c r="W11" s="183">
        <f>ROUND(X11/$X$7*100,2)</f>
        <v>18.18</v>
      </c>
      <c r="X11" s="395">
        <f>S11+V11</f>
        <v>5840310</v>
      </c>
      <c r="Y11" s="183">
        <f>ROUND(AA11/AA7*100,2)</f>
        <v>19.49</v>
      </c>
      <c r="Z11" s="184">
        <f>ROUND(AA11/AA36,2)</f>
        <v>47.45</v>
      </c>
      <c r="AA11" s="405">
        <v>15094866</v>
      </c>
      <c r="AB11" s="183">
        <f>ROUND(AD11/AD7*100,2)</f>
        <v>10.51</v>
      </c>
      <c r="AC11" s="184">
        <f>ROUND(AD11/AD36,2)</f>
        <v>91.6</v>
      </c>
      <c r="AD11" s="404">
        <v>1130386</v>
      </c>
      <c r="AE11" s="183">
        <f>ROUND(AF11/$AF$7*100,2)</f>
        <v>18.4</v>
      </c>
      <c r="AF11" s="396">
        <f>AA11+AD11</f>
        <v>16225252</v>
      </c>
      <c r="AG11" s="183">
        <f>ROUND(AI11/AI7*100,2)</f>
        <v>17.4</v>
      </c>
      <c r="AH11" s="184">
        <f>ROUND(AI11/AI36,2)</f>
        <v>43.34</v>
      </c>
      <c r="AI11" s="404">
        <v>7644976</v>
      </c>
      <c r="AJ11" s="183">
        <f>ROUND(AL11/AL7*100,2)</f>
        <v>10.96</v>
      </c>
      <c r="AK11" s="184">
        <f>ROUND(AL11/AL36,2)</f>
        <v>106.37</v>
      </c>
      <c r="AL11" s="404">
        <v>1282208</v>
      </c>
      <c r="AM11" s="183">
        <f>ROUND(AN11/$AN$7*100,2)</f>
        <v>16.05</v>
      </c>
      <c r="AN11" s="395">
        <f>AI11+AL11</f>
        <v>8927184</v>
      </c>
      <c r="AO11" s="183">
        <f>ROUND(AQ11/AQ7*100,2)</f>
        <v>19.18</v>
      </c>
      <c r="AP11" s="184">
        <f>ROUND(AQ11/AQ36,2)</f>
        <v>48.44</v>
      </c>
      <c r="AQ11" s="404">
        <v>14704517</v>
      </c>
      <c r="AR11" s="183">
        <f>ROUND(AT11/AT7*100,2)-0.01</f>
        <v>17.43</v>
      </c>
      <c r="AS11" s="184">
        <f>ROUND(AT11/AT36,2)</f>
        <v>169.15</v>
      </c>
      <c r="AT11" s="404">
        <v>2744120</v>
      </c>
      <c r="AU11" s="191">
        <f>ROUND(AV11/$AV$7*100,2)</f>
        <v>18.88</v>
      </c>
      <c r="AV11" s="395">
        <f>AQ11+AT11</f>
        <v>17448637</v>
      </c>
      <c r="AW11" s="183">
        <f>ROUND(AY11/AY7*100,2)</f>
        <v>16.6</v>
      </c>
      <c r="AX11" s="184">
        <f>ROUND(AY11/AY36,2)</f>
        <v>44.25</v>
      </c>
      <c r="AY11" s="405">
        <v>9074549</v>
      </c>
      <c r="AZ11" s="183">
        <f>ROUND(BB11/BB7*100,2)</f>
        <v>5.77</v>
      </c>
      <c r="BA11" s="184">
        <f>ROUND(BB11/BB36,2)</f>
        <v>65.21</v>
      </c>
      <c r="BB11" s="405">
        <v>208818</v>
      </c>
      <c r="BC11" s="183">
        <f>ROUND(BD11/$BD$7*100,2)</f>
        <v>15.93</v>
      </c>
      <c r="BD11" s="395">
        <f>AY11+BB11</f>
        <v>9283367</v>
      </c>
      <c r="BE11" s="183">
        <f>ROUND(BG11/BG7*100,2)</f>
        <v>19.67</v>
      </c>
      <c r="BF11" s="184">
        <f>ROUND(BG11/BG36,2)</f>
        <v>47.91</v>
      </c>
      <c r="BG11" s="404">
        <v>9537200</v>
      </c>
      <c r="BH11" s="183">
        <f>ROUND(BJ11/BJ7*100,2)</f>
        <v>3.73</v>
      </c>
      <c r="BI11" s="184">
        <f>ROUND(BJ11/BJ36,2)+0.01</f>
        <v>42.22</v>
      </c>
      <c r="BJ11" s="404">
        <v>166241</v>
      </c>
      <c r="BK11" s="183">
        <f>ROUND(BL11/$BL$7*100,2)</f>
        <v>18.32</v>
      </c>
      <c r="BL11" s="396">
        <f>BG11+BJ11</f>
        <v>9703441</v>
      </c>
      <c r="BM11" s="183">
        <f>ROUND(BO11/BO7*100,2)</f>
        <v>21.1</v>
      </c>
      <c r="BN11" s="184">
        <f>ROUND(BO11/BO36,2)</f>
        <v>310.05</v>
      </c>
      <c r="BO11" s="404">
        <v>16490200</v>
      </c>
      <c r="BP11" s="398">
        <f>ROUND(BR11/BR7*100,2)</f>
        <v>18.81</v>
      </c>
      <c r="BQ11" s="399">
        <f>ROUND(BR11/BR36,2)</f>
        <v>47.45</v>
      </c>
      <c r="BR11" s="400">
        <f t="shared" si="5"/>
        <v>61358273</v>
      </c>
      <c r="BS11" s="406">
        <f>ROUND(BU11/BU7*100,2)</f>
        <v>15.96</v>
      </c>
      <c r="BT11" s="407">
        <f>ROUND(BU11/BU36,2)</f>
        <v>4097.73</v>
      </c>
      <c r="BU11" s="403">
        <f>K11</f>
        <v>25033052</v>
      </c>
      <c r="BV11" s="399">
        <f>ROUND(BX11/BX7*100,2)</f>
        <v>12.53</v>
      </c>
      <c r="BW11" s="399">
        <f>ROUND(BX11/BX36,2)</f>
        <v>119.14</v>
      </c>
      <c r="BX11" s="400">
        <f>N11+V11+AD11+AL11+AT11+BB11+BJ11</f>
        <v>8109182</v>
      </c>
      <c r="BY11" s="406">
        <f>ROUND(CA11/CA7*100,2)</f>
        <v>21.1</v>
      </c>
      <c r="BZ11" s="407">
        <f>ROUND(CA11/CA36,2)</f>
        <v>310.05</v>
      </c>
      <c r="CA11" s="403">
        <f>BO11</f>
        <v>16490200</v>
      </c>
      <c r="CB11" s="399">
        <f>ROUND(CC11/CC7*100,2)</f>
        <v>17.73</v>
      </c>
      <c r="CC11" s="403">
        <f>BR11+BU11+BX11+CA11</f>
        <v>110990707</v>
      </c>
      <c r="CD11" s="1"/>
      <c r="CE11" s="1"/>
    </row>
    <row r="12" spans="1:83" s="6" customFormat="1" ht="30" customHeight="1">
      <c r="A12" s="672" t="s">
        <v>19</v>
      </c>
      <c r="B12" s="673"/>
      <c r="C12" s="673"/>
      <c r="D12" s="673"/>
      <c r="E12" s="408">
        <v>6</v>
      </c>
      <c r="F12" s="409">
        <f aca="true" t="shared" si="6" ref="F12:N12">SUM(F13:F15)</f>
        <v>3.07</v>
      </c>
      <c r="G12" s="410">
        <f t="shared" si="6"/>
        <v>5</v>
      </c>
      <c r="H12" s="411">
        <f t="shared" si="6"/>
        <v>20000</v>
      </c>
      <c r="I12" s="409">
        <f t="shared" si="6"/>
        <v>10.97</v>
      </c>
      <c r="J12" s="410">
        <f t="shared" si="6"/>
        <v>2815.1800000000003</v>
      </c>
      <c r="K12" s="411">
        <f t="shared" si="6"/>
        <v>17197900</v>
      </c>
      <c r="L12" s="409">
        <f t="shared" si="6"/>
        <v>9.39</v>
      </c>
      <c r="M12" s="410">
        <f t="shared" si="6"/>
        <v>89.68</v>
      </c>
      <c r="N12" s="412">
        <f t="shared" si="6"/>
        <v>1000000</v>
      </c>
      <c r="O12" s="409">
        <f aca="true" t="shared" si="7" ref="O12:BZ12">SUM(O13:O15)</f>
        <v>10.84</v>
      </c>
      <c r="P12" s="411">
        <f>SUM(P13:P15)</f>
        <v>18217900</v>
      </c>
      <c r="Q12" s="409">
        <f t="shared" si="7"/>
        <v>7.16</v>
      </c>
      <c r="R12" s="410">
        <f t="shared" si="7"/>
        <v>20.07</v>
      </c>
      <c r="S12" s="411">
        <f t="shared" si="7"/>
        <v>1741639</v>
      </c>
      <c r="T12" s="413">
        <f t="shared" si="7"/>
        <v>25.22</v>
      </c>
      <c r="U12" s="410">
        <f t="shared" si="7"/>
        <v>214.86</v>
      </c>
      <c r="V12" s="412">
        <f t="shared" si="7"/>
        <v>1967450</v>
      </c>
      <c r="W12" s="409">
        <f t="shared" si="7"/>
        <v>11.54</v>
      </c>
      <c r="X12" s="411">
        <f t="shared" si="7"/>
        <v>3709089</v>
      </c>
      <c r="Y12" s="409">
        <f t="shared" si="7"/>
        <v>8.26</v>
      </c>
      <c r="Z12" s="410">
        <f t="shared" si="7"/>
        <v>20.119999999999997</v>
      </c>
      <c r="AA12" s="412">
        <f t="shared" si="7"/>
        <v>6400000</v>
      </c>
      <c r="AB12" s="409">
        <f t="shared" si="7"/>
        <v>51.77</v>
      </c>
      <c r="AC12" s="410">
        <f t="shared" si="7"/>
        <v>451.26000000000005</v>
      </c>
      <c r="AD12" s="411">
        <f t="shared" si="7"/>
        <v>5569003</v>
      </c>
      <c r="AE12" s="409">
        <f t="shared" si="7"/>
        <v>13.57</v>
      </c>
      <c r="AF12" s="412">
        <f t="shared" si="7"/>
        <v>11969003</v>
      </c>
      <c r="AG12" s="409">
        <f t="shared" si="7"/>
        <v>16.41</v>
      </c>
      <c r="AH12" s="410">
        <f t="shared" si="7"/>
        <v>40.83</v>
      </c>
      <c r="AI12" s="411">
        <f t="shared" si="7"/>
        <v>7205924</v>
      </c>
      <c r="AJ12" s="409">
        <f t="shared" si="7"/>
        <v>51.53</v>
      </c>
      <c r="AK12" s="410">
        <f t="shared" si="7"/>
        <v>500.26000000000005</v>
      </c>
      <c r="AL12" s="411">
        <f t="shared" si="7"/>
        <v>6030069</v>
      </c>
      <c r="AM12" s="409">
        <f t="shared" si="7"/>
        <v>23.810000000000002</v>
      </c>
      <c r="AN12" s="411">
        <f t="shared" si="7"/>
        <v>13235993</v>
      </c>
      <c r="AO12" s="409">
        <f t="shared" si="7"/>
        <v>8.440000000000001</v>
      </c>
      <c r="AP12" s="410">
        <f t="shared" si="7"/>
        <v>21.38</v>
      </c>
      <c r="AQ12" s="411">
        <f t="shared" si="7"/>
        <v>6489313</v>
      </c>
      <c r="AR12" s="409">
        <f t="shared" si="7"/>
        <v>23.25</v>
      </c>
      <c r="AS12" s="410">
        <f t="shared" si="7"/>
        <v>225.38</v>
      </c>
      <c r="AT12" s="411">
        <f t="shared" si="7"/>
        <v>3656369</v>
      </c>
      <c r="AU12" s="413">
        <f t="shared" si="7"/>
        <v>10.98</v>
      </c>
      <c r="AV12" s="411">
        <f t="shared" si="7"/>
        <v>10145682</v>
      </c>
      <c r="AW12" s="409">
        <f t="shared" si="7"/>
        <v>18.17</v>
      </c>
      <c r="AX12" s="410">
        <f t="shared" si="7"/>
        <v>48.41</v>
      </c>
      <c r="AY12" s="412">
        <f t="shared" si="7"/>
        <v>9926513</v>
      </c>
      <c r="AZ12" s="409">
        <f t="shared" si="7"/>
        <v>70.14</v>
      </c>
      <c r="BA12" s="410">
        <f t="shared" si="7"/>
        <v>792.37</v>
      </c>
      <c r="BB12" s="412">
        <f t="shared" si="7"/>
        <v>2537156</v>
      </c>
      <c r="BC12" s="409">
        <f t="shared" si="7"/>
        <v>21.39</v>
      </c>
      <c r="BD12" s="411">
        <f t="shared" si="7"/>
        <v>12463669</v>
      </c>
      <c r="BE12" s="409">
        <f t="shared" si="7"/>
        <v>7.32</v>
      </c>
      <c r="BF12" s="410">
        <f t="shared" si="7"/>
        <v>17.85</v>
      </c>
      <c r="BG12" s="411">
        <f t="shared" si="7"/>
        <v>3554611</v>
      </c>
      <c r="BH12" s="409">
        <f t="shared" si="7"/>
        <v>82.9</v>
      </c>
      <c r="BI12" s="410">
        <f t="shared" si="7"/>
        <v>938.37</v>
      </c>
      <c r="BJ12" s="411">
        <f t="shared" si="7"/>
        <v>3695310</v>
      </c>
      <c r="BK12" s="409">
        <f t="shared" si="7"/>
        <v>13.690000000000001</v>
      </c>
      <c r="BL12" s="412">
        <f t="shared" si="7"/>
        <v>7249921</v>
      </c>
      <c r="BM12" s="409">
        <f t="shared" si="7"/>
        <v>4.06</v>
      </c>
      <c r="BN12" s="410">
        <f t="shared" si="7"/>
        <v>59.71</v>
      </c>
      <c r="BO12" s="411">
        <f t="shared" si="7"/>
        <v>3176000</v>
      </c>
      <c r="BP12" s="414">
        <f t="shared" si="7"/>
        <v>10.83</v>
      </c>
      <c r="BQ12" s="415">
        <f t="shared" si="7"/>
        <v>27.32</v>
      </c>
      <c r="BR12" s="415">
        <f t="shared" si="7"/>
        <v>35338000</v>
      </c>
      <c r="BS12" s="409">
        <f t="shared" si="7"/>
        <v>10.97</v>
      </c>
      <c r="BT12" s="410">
        <f t="shared" si="7"/>
        <v>2815.1800000000003</v>
      </c>
      <c r="BU12" s="411">
        <f t="shared" si="7"/>
        <v>17197900</v>
      </c>
      <c r="BV12" s="415">
        <f t="shared" si="7"/>
        <v>37.78</v>
      </c>
      <c r="BW12" s="415">
        <f t="shared" si="7"/>
        <v>359.28999999999996</v>
      </c>
      <c r="BX12" s="412">
        <f t="shared" si="7"/>
        <v>24455357</v>
      </c>
      <c r="BY12" s="409">
        <f t="shared" si="7"/>
        <v>4.06</v>
      </c>
      <c r="BZ12" s="410">
        <f t="shared" si="7"/>
        <v>59.71</v>
      </c>
      <c r="CA12" s="411">
        <f>SUM(CA13:CA15)</f>
        <v>3176000</v>
      </c>
      <c r="CB12" s="415">
        <f>SUM(CB13:CB15)</f>
        <v>12.81</v>
      </c>
      <c r="CC12" s="411">
        <f>SUM(CC13:CC15)</f>
        <v>80167257</v>
      </c>
      <c r="CD12" s="5"/>
      <c r="CE12" s="5"/>
    </row>
    <row r="13" spans="1:83" ht="51.75" customHeight="1">
      <c r="A13" s="651" t="s">
        <v>46</v>
      </c>
      <c r="B13" s="349">
        <v>340</v>
      </c>
      <c r="C13" s="336"/>
      <c r="D13" s="26" t="s">
        <v>2</v>
      </c>
      <c r="E13" s="338">
        <v>7</v>
      </c>
      <c r="F13" s="393">
        <f>ROUND(H13/H7*100,2)</f>
        <v>3.07</v>
      </c>
      <c r="G13" s="394">
        <f>ROUND(H13/H36,2)</f>
        <v>5</v>
      </c>
      <c r="H13" s="395">
        <v>20000</v>
      </c>
      <c r="I13" s="393">
        <f>ROUND(K13/K7*100,2)</f>
        <v>10.75</v>
      </c>
      <c r="J13" s="394">
        <f>ROUND(K13/K36,2)</f>
        <v>2760.05</v>
      </c>
      <c r="K13" s="395">
        <v>16861154</v>
      </c>
      <c r="L13" s="393">
        <f>ROUND(N13/N7*100,2)</f>
        <v>9.39</v>
      </c>
      <c r="M13" s="394">
        <f>ROUND(N13/N36,2)</f>
        <v>89.68</v>
      </c>
      <c r="N13" s="396">
        <v>1000000</v>
      </c>
      <c r="O13" s="393">
        <f>ROUND(P13/$P$7*100,2)</f>
        <v>10.64</v>
      </c>
      <c r="P13" s="395">
        <f>H13+K13+N13</f>
        <v>17881154</v>
      </c>
      <c r="Q13" s="393">
        <f>ROUND(S13/S7*100,2)</f>
        <v>0.18</v>
      </c>
      <c r="R13" s="416">
        <f>ROUND(S13/S36,2)</f>
        <v>0.51</v>
      </c>
      <c r="S13" s="395">
        <v>44000</v>
      </c>
      <c r="T13" s="397">
        <f>ROUND(V13/V7*100,2)</f>
        <v>20.09</v>
      </c>
      <c r="U13" s="394">
        <f>ROUND(V13/V36,2)</f>
        <v>171.18</v>
      </c>
      <c r="V13" s="396">
        <v>1567450</v>
      </c>
      <c r="W13" s="393">
        <f>ROUND(X13/$X$7*100,2)</f>
        <v>5.01</v>
      </c>
      <c r="X13" s="395">
        <f>S13+V13</f>
        <v>1611450</v>
      </c>
      <c r="Y13" s="393">
        <f>ROUND(AA13/AA7*100,2)</f>
        <v>4.84</v>
      </c>
      <c r="Z13" s="394">
        <f>ROUND(AA13/AA36,2)</f>
        <v>11.79</v>
      </c>
      <c r="AA13" s="396">
        <v>3750000</v>
      </c>
      <c r="AB13" s="393">
        <f>ROUND(AD13/AD7*100,2)</f>
        <v>51.63</v>
      </c>
      <c r="AC13" s="416">
        <f>ROUND(AD13/AD36,2)</f>
        <v>450.04</v>
      </c>
      <c r="AD13" s="395">
        <v>5554003</v>
      </c>
      <c r="AE13" s="393">
        <f>ROUND(AF13/$AF$7*100,2)</f>
        <v>10.55</v>
      </c>
      <c r="AF13" s="396">
        <f>AA13+AD13</f>
        <v>9304003</v>
      </c>
      <c r="AG13" s="393">
        <f>ROUND(AI13/AI7*100,2)</f>
        <v>2.49</v>
      </c>
      <c r="AH13" s="394">
        <f>ROUND(AI13/AI36,2)</f>
        <v>6.21</v>
      </c>
      <c r="AI13" s="395">
        <v>1094992</v>
      </c>
      <c r="AJ13" s="393">
        <f>ROUND(AL13/AL7*100,2)-0.01</f>
        <v>51.36</v>
      </c>
      <c r="AK13" s="416">
        <f>ROUND(AL13/AL36,2)</f>
        <v>498.6</v>
      </c>
      <c r="AL13" s="395">
        <v>6010069</v>
      </c>
      <c r="AM13" s="393">
        <f>ROUND(AN13/$AN$7*100,2)</f>
        <v>12.77</v>
      </c>
      <c r="AN13" s="395">
        <f>AI13+AL13</f>
        <v>7105061</v>
      </c>
      <c r="AO13" s="393">
        <f>ROUND(AQ13/AQ7*100,2)-0.01</f>
        <v>4.36</v>
      </c>
      <c r="AP13" s="394">
        <f>ROUND(AQ13/AQ36,2)</f>
        <v>11.04</v>
      </c>
      <c r="AQ13" s="395">
        <v>3351426</v>
      </c>
      <c r="AR13" s="393">
        <f>ROUND(AT13/AT7*100,2)</f>
        <v>16.89</v>
      </c>
      <c r="AS13" s="394">
        <f>ROUND(AT13/AT36,2)</f>
        <v>163.74</v>
      </c>
      <c r="AT13" s="395">
        <v>2656369</v>
      </c>
      <c r="AU13" s="397">
        <f>ROUND(AV13/$AV$7*100,2)</f>
        <v>6.5</v>
      </c>
      <c r="AV13" s="395">
        <f>AQ13+AT13</f>
        <v>6007795</v>
      </c>
      <c r="AW13" s="393">
        <f>ROUND(AY13/AY7*100,2)</f>
        <v>7.46</v>
      </c>
      <c r="AX13" s="394">
        <f>ROUND(AY13/AY36,2)</f>
        <v>19.87</v>
      </c>
      <c r="AY13" s="396">
        <v>4075168</v>
      </c>
      <c r="AZ13" s="393">
        <f>ROUND(BB13/BB7*100,2)-0.01</f>
        <v>70.14</v>
      </c>
      <c r="BA13" s="394">
        <f>ROUND(BB13/BB36,2)</f>
        <v>792.37</v>
      </c>
      <c r="BB13" s="396">
        <v>2537156</v>
      </c>
      <c r="BC13" s="393">
        <f>ROUND(BD13/$BD$7*100,2)</f>
        <v>11.35</v>
      </c>
      <c r="BD13" s="395">
        <f>AY13+BB13</f>
        <v>6612324</v>
      </c>
      <c r="BE13" s="393">
        <f>ROUND(BG13/BG7*100,2)-0.01</f>
        <v>3.3600000000000003</v>
      </c>
      <c r="BF13" s="394">
        <f>ROUND(BG13/BG36,2)</f>
        <v>8.2</v>
      </c>
      <c r="BG13" s="395">
        <v>1632568</v>
      </c>
      <c r="BH13" s="393">
        <f>ROUND(BJ13/BJ7*100,2)</f>
        <v>82.9</v>
      </c>
      <c r="BI13" s="416">
        <f>ROUND(BJ13/BJ36,2)</f>
        <v>938.37</v>
      </c>
      <c r="BJ13" s="395">
        <v>3695310</v>
      </c>
      <c r="BK13" s="393">
        <f>ROUND(BL13/$BL$7*100,2)</f>
        <v>10.06</v>
      </c>
      <c r="BL13" s="396">
        <f>BG13+BJ13</f>
        <v>5327878</v>
      </c>
      <c r="BM13" s="393">
        <f>ROUND(BO13/BO7*100,2)</f>
        <v>4.06</v>
      </c>
      <c r="BN13" s="394">
        <f>ROUND(BO13/BO36,2)</f>
        <v>59.71</v>
      </c>
      <c r="BO13" s="395">
        <v>3176000</v>
      </c>
      <c r="BP13" s="398">
        <f>ROUND(BR13/BR7*100,2)</f>
        <v>4.28</v>
      </c>
      <c r="BQ13" s="399">
        <f>ROUND(BR13/BR36,2)</f>
        <v>10.8</v>
      </c>
      <c r="BR13" s="400">
        <f t="shared" si="5"/>
        <v>13968154</v>
      </c>
      <c r="BS13" s="401">
        <f>ROUND(BU13/BU7*100,2)</f>
        <v>10.75</v>
      </c>
      <c r="BT13" s="402">
        <f>ROUND(BU13/BU36,2)</f>
        <v>2760.05</v>
      </c>
      <c r="BU13" s="403">
        <f>K13</f>
        <v>16861154</v>
      </c>
      <c r="BV13" s="399">
        <f>ROUND(BX13/BX7*100,2)</f>
        <v>35.57</v>
      </c>
      <c r="BW13" s="399">
        <f>ROUND(BX13/BX36,2)</f>
        <v>338.21</v>
      </c>
      <c r="BX13" s="400">
        <f>N13+V13+AD13+AL13+AT13+BB13+BJ13</f>
        <v>23020357</v>
      </c>
      <c r="BY13" s="401">
        <f>ROUND(CA13/CA7*100,2)</f>
        <v>4.06</v>
      </c>
      <c r="BZ13" s="402">
        <f>ROUND(CA13/CA36,2)</f>
        <v>59.71</v>
      </c>
      <c r="CA13" s="403">
        <f>BO13</f>
        <v>3176000</v>
      </c>
      <c r="CB13" s="399">
        <f>ROUND(CC13/CC7*100,2)</f>
        <v>9.11</v>
      </c>
      <c r="CC13" s="403">
        <f>BR13+BU13+BX13+CA13</f>
        <v>57025665</v>
      </c>
      <c r="CD13" s="1"/>
      <c r="CE13" s="1"/>
    </row>
    <row r="14" spans="1:83" ht="41.25" customHeight="1">
      <c r="A14" s="645"/>
      <c r="B14" s="349">
        <v>310</v>
      </c>
      <c r="C14" s="336"/>
      <c r="D14" s="26" t="s">
        <v>3</v>
      </c>
      <c r="E14" s="338">
        <v>8</v>
      </c>
      <c r="F14" s="393">
        <f>ROUND(H14/H7*100,2)</f>
        <v>0</v>
      </c>
      <c r="G14" s="394">
        <f>ROUND(H14/H36,2)</f>
        <v>0</v>
      </c>
      <c r="H14" s="395">
        <v>0</v>
      </c>
      <c r="I14" s="393">
        <f>ROUND(K14/K7*100,2)</f>
        <v>0.01</v>
      </c>
      <c r="J14" s="394">
        <f>ROUND(K14/K36,2)</f>
        <v>1.83</v>
      </c>
      <c r="K14" s="395">
        <v>11157</v>
      </c>
      <c r="L14" s="393">
        <f>ROUND(N14/N7*100,2)</f>
        <v>0</v>
      </c>
      <c r="M14" s="394">
        <f>ROUND(N14/N36,2)</f>
        <v>0</v>
      </c>
      <c r="N14" s="396">
        <v>0</v>
      </c>
      <c r="O14" s="393">
        <f>ROUND(P14/$P$7*100,2)</f>
        <v>0.01</v>
      </c>
      <c r="P14" s="395">
        <f>H14+K14+N14</f>
        <v>11157</v>
      </c>
      <c r="Q14" s="393">
        <f>ROUND(S14/S7*100,2)</f>
        <v>0</v>
      </c>
      <c r="R14" s="394">
        <f>ROUND(S14/S36,2)</f>
        <v>0</v>
      </c>
      <c r="S14" s="395">
        <v>0</v>
      </c>
      <c r="T14" s="397">
        <f>ROUND(V14/V7*100,2)</f>
        <v>0</v>
      </c>
      <c r="U14" s="394">
        <f>ROUND(V14/V36,2)</f>
        <v>0</v>
      </c>
      <c r="V14" s="396">
        <v>0</v>
      </c>
      <c r="W14" s="393">
        <f>ROUND(X14/$X$7*100,2)</f>
        <v>0</v>
      </c>
      <c r="X14" s="395">
        <f>S14+V14</f>
        <v>0</v>
      </c>
      <c r="Y14" s="393">
        <f>ROUND(AA14/AA7*100,2)</f>
        <v>0.06</v>
      </c>
      <c r="Z14" s="394">
        <f>ROUND(AA14/AA36,2)</f>
        <v>0.16</v>
      </c>
      <c r="AA14" s="396">
        <v>50000</v>
      </c>
      <c r="AB14" s="393">
        <f>ROUND(AD14/AD7*100,2)</f>
        <v>0.14</v>
      </c>
      <c r="AC14" s="394">
        <f>ROUND(AD14/AD36,2)</f>
        <v>1.22</v>
      </c>
      <c r="AD14" s="395">
        <v>15000</v>
      </c>
      <c r="AE14" s="393">
        <f>ROUND(AF14/$AF$7*100,2)</f>
        <v>0.07</v>
      </c>
      <c r="AF14" s="396">
        <f>AA14+AD14</f>
        <v>65000</v>
      </c>
      <c r="AG14" s="393">
        <f>ROUND(AI14/AI7*100,2)</f>
        <v>0.11</v>
      </c>
      <c r="AH14" s="394">
        <f>ROUND(AI14/AI36,2)-0.01</f>
        <v>0.27</v>
      </c>
      <c r="AI14" s="395">
        <v>50000</v>
      </c>
      <c r="AJ14" s="393">
        <f>ROUND(AL14/AL7*100,2)</f>
        <v>0.17</v>
      </c>
      <c r="AK14" s="394">
        <f>ROUND(AL14/AL36,2)</f>
        <v>1.66</v>
      </c>
      <c r="AL14" s="395">
        <v>20000</v>
      </c>
      <c r="AM14" s="393">
        <f>ROUND(AN14/$AN$7*100,2)</f>
        <v>0.13</v>
      </c>
      <c r="AN14" s="395">
        <f>AI14+AL14</f>
        <v>70000</v>
      </c>
      <c r="AO14" s="393">
        <f>ROUND(AQ14/AQ7*100,2)</f>
        <v>0</v>
      </c>
      <c r="AP14" s="394">
        <f>ROUND(AQ14/AQ36,2)</f>
        <v>0</v>
      </c>
      <c r="AQ14" s="395">
        <v>0</v>
      </c>
      <c r="AR14" s="393">
        <f>ROUND(AT14/AT7*100,2)</f>
        <v>0</v>
      </c>
      <c r="AS14" s="394">
        <f>ROUND(AT14/AT36,2)</f>
        <v>0</v>
      </c>
      <c r="AT14" s="395">
        <v>0</v>
      </c>
      <c r="AU14" s="397">
        <f>ROUND(AV14/$AV$7*100,2)</f>
        <v>0</v>
      </c>
      <c r="AV14" s="395">
        <f>AQ14+AT14</f>
        <v>0</v>
      </c>
      <c r="AW14" s="393">
        <f>ROUND(AY14/AY7*100,2)</f>
        <v>0.37</v>
      </c>
      <c r="AX14" s="394">
        <f>ROUND(AY14/AY36,2)</f>
        <v>0.98</v>
      </c>
      <c r="AY14" s="396">
        <v>200000</v>
      </c>
      <c r="AZ14" s="393">
        <f>ROUND(BB14/BB7*100,2)</f>
        <v>0</v>
      </c>
      <c r="BA14" s="394">
        <f>ROUND(BB14/BB36,2)</f>
        <v>0</v>
      </c>
      <c r="BB14" s="396">
        <v>0</v>
      </c>
      <c r="BC14" s="393">
        <f>ROUND(BD14/$BD$7*100,2)</f>
        <v>0.34</v>
      </c>
      <c r="BD14" s="395">
        <f>AY14+BB14</f>
        <v>200000</v>
      </c>
      <c r="BE14" s="393">
        <f>ROUND(BG14/BG7*100,2)</f>
        <v>0</v>
      </c>
      <c r="BF14" s="394">
        <f>ROUND(BG14/BG36,2)</f>
        <v>0</v>
      </c>
      <c r="BG14" s="395">
        <v>0</v>
      </c>
      <c r="BH14" s="393">
        <f>ROUND(BJ14/BJ7*100,2)</f>
        <v>0</v>
      </c>
      <c r="BI14" s="394">
        <f>ROUND(BJ14/BJ36,2)</f>
        <v>0</v>
      </c>
      <c r="BJ14" s="395">
        <v>0</v>
      </c>
      <c r="BK14" s="393">
        <f>ROUND(BL14/$BL$7*100,2)</f>
        <v>0</v>
      </c>
      <c r="BL14" s="396">
        <f>BG14+BJ14</f>
        <v>0</v>
      </c>
      <c r="BM14" s="393">
        <f>ROUND(BO14/BO7*100,2)</f>
        <v>0</v>
      </c>
      <c r="BN14" s="394">
        <f>ROUND(BO14/BO36,2)</f>
        <v>0</v>
      </c>
      <c r="BO14" s="395">
        <v>0</v>
      </c>
      <c r="BP14" s="398">
        <f>ROUND(BR14/BR7*100,2)</f>
        <v>0.09</v>
      </c>
      <c r="BQ14" s="399">
        <f>ROUND(BR14/BR36,2)</f>
        <v>0.23</v>
      </c>
      <c r="BR14" s="400">
        <f t="shared" si="5"/>
        <v>300000</v>
      </c>
      <c r="BS14" s="401">
        <f>ROUND(BU14/BU7*100,2)</f>
        <v>0.01</v>
      </c>
      <c r="BT14" s="402">
        <f>ROUND(BU14/BU36,2)</f>
        <v>1.83</v>
      </c>
      <c r="BU14" s="403">
        <f>K14</f>
        <v>11157</v>
      </c>
      <c r="BV14" s="399">
        <f>ROUND(BX14/BX7*100,2)</f>
        <v>0.05</v>
      </c>
      <c r="BW14" s="399">
        <f>ROUND(BX14/BX36,2)</f>
        <v>0.51</v>
      </c>
      <c r="BX14" s="400">
        <f>N14+V14+AD14+AL14+AT14+BB14+BJ14</f>
        <v>35000</v>
      </c>
      <c r="BY14" s="401">
        <f>ROUND(CA14/CA7*100,2)</f>
        <v>0</v>
      </c>
      <c r="BZ14" s="402">
        <f>ROUND(CA14/CA36,2)</f>
        <v>0</v>
      </c>
      <c r="CA14" s="403">
        <f>BO14</f>
        <v>0</v>
      </c>
      <c r="CB14" s="399">
        <f>ROUND(CC14/CC7*100,2)</f>
        <v>0.06</v>
      </c>
      <c r="CC14" s="403">
        <f>BR14+BU14+BX14+CA14</f>
        <v>346157</v>
      </c>
      <c r="CD14" s="1"/>
      <c r="CE14" s="1"/>
    </row>
    <row r="15" spans="1:83" ht="54.75" customHeight="1" thickBot="1">
      <c r="A15" s="417" t="s">
        <v>47</v>
      </c>
      <c r="B15" s="418">
        <v>220</v>
      </c>
      <c r="C15" s="373">
        <v>226</v>
      </c>
      <c r="D15" s="27" t="s">
        <v>4</v>
      </c>
      <c r="E15" s="375">
        <v>9</v>
      </c>
      <c r="F15" s="183">
        <f>ROUND(H15/H7*100,2)</f>
        <v>0</v>
      </c>
      <c r="G15" s="184">
        <f>ROUND(H15/H36,2)</f>
        <v>0</v>
      </c>
      <c r="H15" s="404">
        <v>0</v>
      </c>
      <c r="I15" s="183">
        <f>ROUND(K15/K7*100,2)</f>
        <v>0.21</v>
      </c>
      <c r="J15" s="184">
        <f>ROUND(K15/K36,2)</f>
        <v>53.3</v>
      </c>
      <c r="K15" s="404">
        <v>325589</v>
      </c>
      <c r="L15" s="393">
        <f>ROUND(N15/N7*100,2)</f>
        <v>0</v>
      </c>
      <c r="M15" s="394">
        <f>ROUND(N15/N36,2)</f>
        <v>0</v>
      </c>
      <c r="N15" s="405">
        <v>0</v>
      </c>
      <c r="O15" s="183">
        <f>ROUND(P15/$P$7*100,2)</f>
        <v>0.19</v>
      </c>
      <c r="P15" s="395">
        <f>H15+K15+N15</f>
        <v>325589</v>
      </c>
      <c r="Q15" s="183">
        <f>ROUND(S15/S7*100,2)</f>
        <v>6.98</v>
      </c>
      <c r="R15" s="184">
        <f>ROUND(S15/S36,2)</f>
        <v>19.56</v>
      </c>
      <c r="S15" s="404">
        <v>1697639</v>
      </c>
      <c r="T15" s="191">
        <f>ROUND(V15/V7*100,2)</f>
        <v>5.13</v>
      </c>
      <c r="U15" s="184">
        <f>ROUND(V15/V36,2)</f>
        <v>43.68</v>
      </c>
      <c r="V15" s="405">
        <v>400000</v>
      </c>
      <c r="W15" s="183">
        <f>ROUND(X15/$X$7*100,2)</f>
        <v>6.53</v>
      </c>
      <c r="X15" s="395">
        <f>S15+V15</f>
        <v>2097639</v>
      </c>
      <c r="Y15" s="183">
        <f>ROUND(AA15/AA7*100,2)</f>
        <v>3.36</v>
      </c>
      <c r="Z15" s="184">
        <f>ROUND(AA15/AA36,2)</f>
        <v>8.17</v>
      </c>
      <c r="AA15" s="405">
        <v>2600000</v>
      </c>
      <c r="AB15" s="183">
        <f>ROUND(AD15/AD7*100,2)</f>
        <v>0</v>
      </c>
      <c r="AC15" s="184">
        <f>ROUND(AD15/AD36,2)</f>
        <v>0</v>
      </c>
      <c r="AD15" s="404">
        <v>0</v>
      </c>
      <c r="AE15" s="183">
        <f>ROUND(AF15/$AF$7*100,2)</f>
        <v>2.95</v>
      </c>
      <c r="AF15" s="396">
        <f>AA15+AD15</f>
        <v>2600000</v>
      </c>
      <c r="AG15" s="183">
        <f>ROUND(AI15/AI7*100,2)+0.01</f>
        <v>13.81</v>
      </c>
      <c r="AH15" s="184">
        <f>ROUND(AI15/AI36,2)-0.01</f>
        <v>34.35</v>
      </c>
      <c r="AI15" s="404">
        <v>6060932</v>
      </c>
      <c r="AJ15" s="183">
        <f>ROUND(AL15/AL7*100,2)</f>
        <v>0</v>
      </c>
      <c r="AK15" s="184">
        <f>ROUND(AL15/AL36,2)</f>
        <v>0</v>
      </c>
      <c r="AL15" s="404">
        <v>0</v>
      </c>
      <c r="AM15" s="183">
        <f>ROUND(AN15/$AN$7*100,2)+0.01</f>
        <v>10.91</v>
      </c>
      <c r="AN15" s="395">
        <f>AI15+AL15</f>
        <v>6060932</v>
      </c>
      <c r="AO15" s="183">
        <f>ROUND(AQ15/AQ7*100,2)-0.01</f>
        <v>4.08</v>
      </c>
      <c r="AP15" s="184">
        <f>ROUND(AQ15/AQ36,2)</f>
        <v>10.34</v>
      </c>
      <c r="AQ15" s="404">
        <v>3137887</v>
      </c>
      <c r="AR15" s="183">
        <f>ROUND(AT15/AT7*100,2)</f>
        <v>6.36</v>
      </c>
      <c r="AS15" s="184">
        <f>ROUND(AT15/AT36,2)</f>
        <v>61.64</v>
      </c>
      <c r="AT15" s="404">
        <v>1000000</v>
      </c>
      <c r="AU15" s="191">
        <f>ROUND(AV15/$AV$7*100,2)</f>
        <v>4.48</v>
      </c>
      <c r="AV15" s="395">
        <f>AQ15+AT15</f>
        <v>4137887</v>
      </c>
      <c r="AW15" s="183">
        <f>ROUND(AY15/AY7*100,2)</f>
        <v>10.34</v>
      </c>
      <c r="AX15" s="184">
        <f>ROUND(AY15/AY36,2)</f>
        <v>27.56</v>
      </c>
      <c r="AY15" s="405">
        <v>5651345</v>
      </c>
      <c r="AZ15" s="183">
        <f>ROUND(BB15/BB7*100,2)</f>
        <v>0</v>
      </c>
      <c r="BA15" s="184">
        <f>ROUND(BB15/BB36,2)</f>
        <v>0</v>
      </c>
      <c r="BB15" s="405">
        <v>0</v>
      </c>
      <c r="BC15" s="183">
        <f>ROUND(BD15/$BD$7*100,2)</f>
        <v>9.7</v>
      </c>
      <c r="BD15" s="395">
        <f>AY15+BB15</f>
        <v>5651345</v>
      </c>
      <c r="BE15" s="183">
        <f>ROUND(BG15/BG7*100,2)</f>
        <v>3.96</v>
      </c>
      <c r="BF15" s="184">
        <f>ROUND(BG15/BG36,2)</f>
        <v>9.65</v>
      </c>
      <c r="BG15" s="404">
        <v>1922043</v>
      </c>
      <c r="BH15" s="183">
        <f>ROUND(BJ15/BJ7*100,2)</f>
        <v>0</v>
      </c>
      <c r="BI15" s="184">
        <f>ROUND(BJ15/BJ36,2)</f>
        <v>0</v>
      </c>
      <c r="BJ15" s="404">
        <v>0</v>
      </c>
      <c r="BK15" s="183">
        <f>ROUND(BL15/$BL$7*100,2)</f>
        <v>3.63</v>
      </c>
      <c r="BL15" s="396">
        <f>BG15+BJ15</f>
        <v>1922043</v>
      </c>
      <c r="BM15" s="183">
        <f>ROUND(BO15/BO7*100,2)</f>
        <v>0</v>
      </c>
      <c r="BN15" s="184">
        <f>ROUND(BO15/BO36,2)</f>
        <v>0</v>
      </c>
      <c r="BO15" s="404">
        <v>0</v>
      </c>
      <c r="BP15" s="398">
        <f>ROUND(BR15/BR7*100,2)</f>
        <v>6.46</v>
      </c>
      <c r="BQ15" s="399">
        <f>ROUND(BR15/BR36,2)</f>
        <v>16.29</v>
      </c>
      <c r="BR15" s="400">
        <f t="shared" si="5"/>
        <v>21069846</v>
      </c>
      <c r="BS15" s="406">
        <f>ROUND(BU15/BU7*100,2)</f>
        <v>0.21</v>
      </c>
      <c r="BT15" s="407">
        <f>ROUND(BU15/BU36,2)</f>
        <v>53.3</v>
      </c>
      <c r="BU15" s="403">
        <f>K15</f>
        <v>325589</v>
      </c>
      <c r="BV15" s="399">
        <f>ROUND(BX15/BX7*100,2)</f>
        <v>2.16</v>
      </c>
      <c r="BW15" s="399">
        <f>ROUND(BX15/BX36,2)</f>
        <v>20.57</v>
      </c>
      <c r="BX15" s="400">
        <f>N15+V15+AD15+AL15+AT15+BB15+BJ15</f>
        <v>1400000</v>
      </c>
      <c r="BY15" s="406">
        <f>ROUND(CA15/CA7*100,2)</f>
        <v>0</v>
      </c>
      <c r="BZ15" s="407">
        <f>ROUND(CA15/CA36,2)</f>
        <v>0</v>
      </c>
      <c r="CA15" s="403">
        <f>BO15</f>
        <v>0</v>
      </c>
      <c r="CB15" s="399">
        <f>ROUND(CC15/CC7*100,2)</f>
        <v>3.64</v>
      </c>
      <c r="CC15" s="403">
        <f>BR15+BU15+BX15+CA15</f>
        <v>22795435</v>
      </c>
      <c r="CD15" s="1"/>
      <c r="CE15" s="1"/>
    </row>
    <row r="16" spans="1:83" s="6" customFormat="1" ht="26.25" customHeight="1">
      <c r="A16" s="672" t="s">
        <v>18</v>
      </c>
      <c r="B16" s="673"/>
      <c r="C16" s="673"/>
      <c r="D16" s="673"/>
      <c r="E16" s="408">
        <v>10</v>
      </c>
      <c r="F16" s="409">
        <f>SUM(F17:F18)</f>
        <v>0</v>
      </c>
      <c r="G16" s="410">
        <f>SUM(G17:G18)</f>
        <v>0</v>
      </c>
      <c r="H16" s="411">
        <f>SUM(H17:H18)</f>
        <v>0</v>
      </c>
      <c r="I16" s="409">
        <f aca="true" t="shared" si="8" ref="I16:N16">SUM(I17:I18)</f>
        <v>3.06</v>
      </c>
      <c r="J16" s="410">
        <f t="shared" si="8"/>
        <v>786.65</v>
      </c>
      <c r="K16" s="411">
        <f t="shared" si="8"/>
        <v>4805652</v>
      </c>
      <c r="L16" s="409">
        <f t="shared" si="8"/>
        <v>0</v>
      </c>
      <c r="M16" s="410">
        <f t="shared" si="8"/>
        <v>0</v>
      </c>
      <c r="N16" s="412">
        <f t="shared" si="8"/>
        <v>0</v>
      </c>
      <c r="O16" s="409">
        <f aca="true" t="shared" si="9" ref="O16:BZ16">SUM(O17:O18)</f>
        <v>2.86</v>
      </c>
      <c r="P16" s="411">
        <f t="shared" si="9"/>
        <v>4805652</v>
      </c>
      <c r="Q16" s="409">
        <f t="shared" si="9"/>
        <v>0</v>
      </c>
      <c r="R16" s="410">
        <f t="shared" si="9"/>
        <v>0</v>
      </c>
      <c r="S16" s="411">
        <f t="shared" si="9"/>
        <v>0</v>
      </c>
      <c r="T16" s="413">
        <f t="shared" si="9"/>
        <v>0.23</v>
      </c>
      <c r="U16" s="410">
        <f t="shared" si="9"/>
        <v>1.97</v>
      </c>
      <c r="V16" s="412">
        <f t="shared" si="9"/>
        <v>18000</v>
      </c>
      <c r="W16" s="409">
        <f t="shared" si="9"/>
        <v>0.06</v>
      </c>
      <c r="X16" s="411">
        <f t="shared" si="9"/>
        <v>18000</v>
      </c>
      <c r="Y16" s="409">
        <f t="shared" si="9"/>
        <v>0</v>
      </c>
      <c r="Z16" s="410">
        <f t="shared" si="9"/>
        <v>0</v>
      </c>
      <c r="AA16" s="412">
        <f t="shared" si="9"/>
        <v>0</v>
      </c>
      <c r="AB16" s="409">
        <f t="shared" si="9"/>
        <v>0</v>
      </c>
      <c r="AC16" s="410">
        <f t="shared" si="9"/>
        <v>0</v>
      </c>
      <c r="AD16" s="411">
        <f t="shared" si="9"/>
        <v>0</v>
      </c>
      <c r="AE16" s="409">
        <f t="shared" si="9"/>
        <v>0</v>
      </c>
      <c r="AF16" s="412">
        <f t="shared" si="9"/>
        <v>0</v>
      </c>
      <c r="AG16" s="409">
        <f t="shared" si="9"/>
        <v>0</v>
      </c>
      <c r="AH16" s="410">
        <f t="shared" si="9"/>
        <v>0</v>
      </c>
      <c r="AI16" s="411">
        <f t="shared" si="9"/>
        <v>0</v>
      </c>
      <c r="AJ16" s="409">
        <f t="shared" si="9"/>
        <v>0</v>
      </c>
      <c r="AK16" s="410">
        <f t="shared" si="9"/>
        <v>0</v>
      </c>
      <c r="AL16" s="411">
        <f t="shared" si="9"/>
        <v>0</v>
      </c>
      <c r="AM16" s="409">
        <f t="shared" si="9"/>
        <v>0</v>
      </c>
      <c r="AN16" s="411">
        <f t="shared" si="9"/>
        <v>0</v>
      </c>
      <c r="AO16" s="409">
        <f t="shared" si="9"/>
        <v>0</v>
      </c>
      <c r="AP16" s="410">
        <f t="shared" si="9"/>
        <v>0</v>
      </c>
      <c r="AQ16" s="411">
        <f t="shared" si="9"/>
        <v>0</v>
      </c>
      <c r="AR16" s="409">
        <f t="shared" si="9"/>
        <v>0</v>
      </c>
      <c r="AS16" s="410">
        <f t="shared" si="9"/>
        <v>0</v>
      </c>
      <c r="AT16" s="411">
        <f t="shared" si="9"/>
        <v>0</v>
      </c>
      <c r="AU16" s="413">
        <f t="shared" si="9"/>
        <v>0</v>
      </c>
      <c r="AV16" s="411">
        <f t="shared" si="9"/>
        <v>0</v>
      </c>
      <c r="AW16" s="409">
        <f t="shared" si="9"/>
        <v>0</v>
      </c>
      <c r="AX16" s="410">
        <f t="shared" si="9"/>
        <v>0</v>
      </c>
      <c r="AY16" s="412">
        <f t="shared" si="9"/>
        <v>0</v>
      </c>
      <c r="AZ16" s="409">
        <f t="shared" si="9"/>
        <v>0</v>
      </c>
      <c r="BA16" s="410">
        <f t="shared" si="9"/>
        <v>0</v>
      </c>
      <c r="BB16" s="412">
        <f t="shared" si="9"/>
        <v>0</v>
      </c>
      <c r="BC16" s="409">
        <f t="shared" si="9"/>
        <v>0</v>
      </c>
      <c r="BD16" s="411">
        <f t="shared" si="9"/>
        <v>0</v>
      </c>
      <c r="BE16" s="409">
        <f t="shared" si="9"/>
        <v>0</v>
      </c>
      <c r="BF16" s="410">
        <f t="shared" si="9"/>
        <v>0</v>
      </c>
      <c r="BG16" s="411">
        <f t="shared" si="9"/>
        <v>0</v>
      </c>
      <c r="BH16" s="409">
        <f t="shared" si="9"/>
        <v>0</v>
      </c>
      <c r="BI16" s="410">
        <f t="shared" si="9"/>
        <v>0</v>
      </c>
      <c r="BJ16" s="411">
        <f t="shared" si="9"/>
        <v>0</v>
      </c>
      <c r="BK16" s="409">
        <f t="shared" si="9"/>
        <v>0</v>
      </c>
      <c r="BL16" s="412">
        <f t="shared" si="9"/>
        <v>0</v>
      </c>
      <c r="BM16" s="409">
        <f t="shared" si="9"/>
        <v>0</v>
      </c>
      <c r="BN16" s="410">
        <f t="shared" si="9"/>
        <v>0</v>
      </c>
      <c r="BO16" s="411">
        <f t="shared" si="9"/>
        <v>0</v>
      </c>
      <c r="BP16" s="414">
        <f t="shared" si="9"/>
        <v>0</v>
      </c>
      <c r="BQ16" s="415">
        <f t="shared" si="9"/>
        <v>0</v>
      </c>
      <c r="BR16" s="415">
        <f t="shared" si="9"/>
        <v>0</v>
      </c>
      <c r="BS16" s="409">
        <f t="shared" si="9"/>
        <v>3.06</v>
      </c>
      <c r="BT16" s="410">
        <f t="shared" si="9"/>
        <v>786.65</v>
      </c>
      <c r="BU16" s="411">
        <f t="shared" si="9"/>
        <v>4805652</v>
      </c>
      <c r="BV16" s="415">
        <f t="shared" si="9"/>
        <v>0.03</v>
      </c>
      <c r="BW16" s="415">
        <f t="shared" si="9"/>
        <v>0.26</v>
      </c>
      <c r="BX16" s="412">
        <f t="shared" si="9"/>
        <v>18000</v>
      </c>
      <c r="BY16" s="409">
        <f t="shared" si="9"/>
        <v>0</v>
      </c>
      <c r="BZ16" s="410">
        <f t="shared" si="9"/>
        <v>0</v>
      </c>
      <c r="CA16" s="411">
        <f>SUM(CA17:CA18)</f>
        <v>0</v>
      </c>
      <c r="CB16" s="415">
        <f>SUM(CB17:CB18)</f>
        <v>0.77</v>
      </c>
      <c r="CC16" s="411">
        <f>SUM(CC17:CC18)</f>
        <v>4823652</v>
      </c>
      <c r="CD16" s="5"/>
      <c r="CE16" s="5"/>
    </row>
    <row r="17" spans="1:83" ht="27.75" customHeight="1">
      <c r="A17" s="581" t="s">
        <v>5</v>
      </c>
      <c r="B17" s="346">
        <v>340</v>
      </c>
      <c r="C17" s="347"/>
      <c r="D17" s="28" t="s">
        <v>6</v>
      </c>
      <c r="E17" s="338">
        <v>11</v>
      </c>
      <c r="F17" s="393">
        <f>ROUND(H17/H7*100,2)</f>
        <v>0</v>
      </c>
      <c r="G17" s="394">
        <f>ROUND(H17/H36,2)</f>
        <v>0</v>
      </c>
      <c r="H17" s="395">
        <v>0</v>
      </c>
      <c r="I17" s="393">
        <f>ROUND(K17/K7*100,2)</f>
        <v>3.06</v>
      </c>
      <c r="J17" s="394">
        <f>ROUND(K17/K36,2)</f>
        <v>786.65</v>
      </c>
      <c r="K17" s="395">
        <v>4805652</v>
      </c>
      <c r="L17" s="393">
        <f>ROUND(N17/N7*100,2)</f>
        <v>0</v>
      </c>
      <c r="M17" s="394">
        <f>ROUND(N17/N36,2)</f>
        <v>0</v>
      </c>
      <c r="N17" s="396">
        <v>0</v>
      </c>
      <c r="O17" s="393">
        <f>ROUND(P17/$P$7*100,2)</f>
        <v>2.86</v>
      </c>
      <c r="P17" s="395">
        <f>H17+K17+N17</f>
        <v>4805652</v>
      </c>
      <c r="Q17" s="393">
        <f>ROUND(S17/S7*100,2)</f>
        <v>0</v>
      </c>
      <c r="R17" s="394">
        <f>ROUND(S17/S36,2)</f>
        <v>0</v>
      </c>
      <c r="S17" s="395">
        <v>0</v>
      </c>
      <c r="T17" s="397">
        <f>ROUND(V17/V7*100,2)</f>
        <v>0.23</v>
      </c>
      <c r="U17" s="394">
        <f>ROUND(V17/V36,2)</f>
        <v>1.97</v>
      </c>
      <c r="V17" s="396">
        <v>18000</v>
      </c>
      <c r="W17" s="393">
        <f>ROUND(X17/$X$7*100,2)</f>
        <v>0.06</v>
      </c>
      <c r="X17" s="395">
        <f>S17+V17</f>
        <v>18000</v>
      </c>
      <c r="Y17" s="393">
        <f>ROUND(AA17/AA7*100,2)</f>
        <v>0</v>
      </c>
      <c r="Z17" s="394">
        <f>ROUND(AA17/AA36,2)</f>
        <v>0</v>
      </c>
      <c r="AA17" s="396">
        <v>0</v>
      </c>
      <c r="AB17" s="393">
        <f>ROUND(AD17/AD7*100,2)</f>
        <v>0</v>
      </c>
      <c r="AC17" s="394">
        <f>ROUND(AD17/AD36,2)</f>
        <v>0</v>
      </c>
      <c r="AD17" s="395">
        <v>0</v>
      </c>
      <c r="AE17" s="393">
        <f>ROUND(AF17/$AF$7*100,2)</f>
        <v>0</v>
      </c>
      <c r="AF17" s="396">
        <f>AA17+AD17</f>
        <v>0</v>
      </c>
      <c r="AG17" s="393">
        <f>ROUND(AI17/AI7*100,2)</f>
        <v>0</v>
      </c>
      <c r="AH17" s="394">
        <f>ROUND(AI17/AI36,2)</f>
        <v>0</v>
      </c>
      <c r="AI17" s="395">
        <v>0</v>
      </c>
      <c r="AJ17" s="393">
        <f>ROUND(AL17/AL7*100,2)</f>
        <v>0</v>
      </c>
      <c r="AK17" s="394">
        <f>ROUND(AL17/AL36,2)</f>
        <v>0</v>
      </c>
      <c r="AL17" s="395">
        <v>0</v>
      </c>
      <c r="AM17" s="393">
        <f>ROUND(AN17/$AN$7*100,2)</f>
        <v>0</v>
      </c>
      <c r="AN17" s="395">
        <f>AI17+AL17</f>
        <v>0</v>
      </c>
      <c r="AO17" s="393">
        <f>ROUND(AQ17/AQ7*100,2)</f>
        <v>0</v>
      </c>
      <c r="AP17" s="394">
        <f>ROUND(AQ17/AQ36,2)</f>
        <v>0</v>
      </c>
      <c r="AQ17" s="395">
        <v>0</v>
      </c>
      <c r="AR17" s="393">
        <f>ROUND(AT17/AT7*100,2)</f>
        <v>0</v>
      </c>
      <c r="AS17" s="394">
        <f>ROUND(AT17/AT36,2)</f>
        <v>0</v>
      </c>
      <c r="AT17" s="395">
        <v>0</v>
      </c>
      <c r="AU17" s="397">
        <f>ROUND(AV17/$AV$7*100,2)</f>
        <v>0</v>
      </c>
      <c r="AV17" s="395">
        <f>AQ17+AT17</f>
        <v>0</v>
      </c>
      <c r="AW17" s="393">
        <f>ROUND(AY17/AY7*100,2)</f>
        <v>0</v>
      </c>
      <c r="AX17" s="394">
        <f>ROUND(AY17/AY36,2)</f>
        <v>0</v>
      </c>
      <c r="AY17" s="396">
        <v>0</v>
      </c>
      <c r="AZ17" s="393">
        <f>ROUND(BB17/BB7*100,2)</f>
        <v>0</v>
      </c>
      <c r="BA17" s="394">
        <f>ROUND(BB17/BB36,2)</f>
        <v>0</v>
      </c>
      <c r="BB17" s="396">
        <v>0</v>
      </c>
      <c r="BC17" s="393">
        <f>ROUND(BD17/$BD$7*100,2)</f>
        <v>0</v>
      </c>
      <c r="BD17" s="395">
        <f>AY17+BB17</f>
        <v>0</v>
      </c>
      <c r="BE17" s="393">
        <f>ROUND(BG17/BG7*100,2)</f>
        <v>0</v>
      </c>
      <c r="BF17" s="394">
        <f>ROUND(BG17/BG36,2)</f>
        <v>0</v>
      </c>
      <c r="BG17" s="395">
        <v>0</v>
      </c>
      <c r="BH17" s="393">
        <f>ROUND(BJ17/BJ7*100,2)</f>
        <v>0</v>
      </c>
      <c r="BI17" s="394">
        <f>ROUND(BJ17/BJ36,2)</f>
        <v>0</v>
      </c>
      <c r="BJ17" s="395">
        <v>0</v>
      </c>
      <c r="BK17" s="393">
        <f>ROUND(BL17/$BL$7*100,2)</f>
        <v>0</v>
      </c>
      <c r="BL17" s="396">
        <f>BG17+BJ17</f>
        <v>0</v>
      </c>
      <c r="BM17" s="393">
        <f>ROUND(BO17/BO7*100,2)</f>
        <v>0</v>
      </c>
      <c r="BN17" s="394">
        <f>ROUND(BO17/BO36,2)</f>
        <v>0</v>
      </c>
      <c r="BO17" s="395">
        <v>0</v>
      </c>
      <c r="BP17" s="398">
        <f>ROUND(BR17/BR7*100,2)</f>
        <v>0</v>
      </c>
      <c r="BQ17" s="399">
        <f>ROUND(BR17/BR36,2)</f>
        <v>0</v>
      </c>
      <c r="BR17" s="400">
        <f t="shared" si="5"/>
        <v>0</v>
      </c>
      <c r="BS17" s="401">
        <f>ROUND(BU17/BU7*100,2)</f>
        <v>3.06</v>
      </c>
      <c r="BT17" s="402">
        <f>ROUND(BU17/BU36,2)</f>
        <v>786.65</v>
      </c>
      <c r="BU17" s="403">
        <f>K17</f>
        <v>4805652</v>
      </c>
      <c r="BV17" s="399">
        <f>ROUND(BX17/BX7*100,2)</f>
        <v>0.03</v>
      </c>
      <c r="BW17" s="399">
        <f>ROUND(BX17/BX36,2)</f>
        <v>0.26</v>
      </c>
      <c r="BX17" s="400">
        <f>N17+V17+AD17+AL17+AT17+BB17+BJ17</f>
        <v>18000</v>
      </c>
      <c r="BY17" s="401">
        <f>ROUND(CA17/CA7*100,2)</f>
        <v>0</v>
      </c>
      <c r="BZ17" s="402">
        <f>ROUND(CA17/CA36,2)</f>
        <v>0</v>
      </c>
      <c r="CA17" s="403">
        <f>BO17</f>
        <v>0</v>
      </c>
      <c r="CB17" s="399">
        <f>ROUND(CC17/CC7*100,2)</f>
        <v>0.77</v>
      </c>
      <c r="CC17" s="403">
        <f aca="true" t="shared" si="10" ref="CC17:CC35">BR17+BU17+BX17+CA17</f>
        <v>4823652</v>
      </c>
      <c r="CD17" s="1"/>
      <c r="CE17" s="1"/>
    </row>
    <row r="18" spans="1:83" ht="39" customHeight="1" thickBot="1">
      <c r="A18" s="582"/>
      <c r="B18" s="351">
        <v>220</v>
      </c>
      <c r="C18" s="340">
        <v>226</v>
      </c>
      <c r="D18" s="10" t="s">
        <v>7</v>
      </c>
      <c r="E18" s="342">
        <v>12</v>
      </c>
      <c r="F18" s="419">
        <f>ROUND(H18/H7*100,2)</f>
        <v>0</v>
      </c>
      <c r="G18" s="420">
        <f>ROUND(H18/H36,2)</f>
        <v>0</v>
      </c>
      <c r="H18" s="421">
        <v>0</v>
      </c>
      <c r="I18" s="419">
        <f>ROUND(K18/K7*100,2)</f>
        <v>0</v>
      </c>
      <c r="J18" s="420">
        <f>ROUND(K18/K36,2)</f>
        <v>0</v>
      </c>
      <c r="K18" s="421">
        <v>0</v>
      </c>
      <c r="L18" s="419">
        <f>ROUND(N18/N7*100,2)</f>
        <v>0</v>
      </c>
      <c r="M18" s="420">
        <f>ROUND(N18/N36,2)</f>
        <v>0</v>
      </c>
      <c r="N18" s="422">
        <v>0</v>
      </c>
      <c r="O18" s="419">
        <f>ROUND(P18/$P$7*100,2)</f>
        <v>0</v>
      </c>
      <c r="P18" s="395">
        <f>H18+K18+N18</f>
        <v>0</v>
      </c>
      <c r="Q18" s="419">
        <f>ROUND(S18/S7*100,2)</f>
        <v>0</v>
      </c>
      <c r="R18" s="420">
        <f>ROUND(S18/S36,2)</f>
        <v>0</v>
      </c>
      <c r="S18" s="421">
        <v>0</v>
      </c>
      <c r="T18" s="423">
        <f>ROUND(V18/V7*100,2)</f>
        <v>0</v>
      </c>
      <c r="U18" s="420">
        <f>ROUND(V18/V36,2)</f>
        <v>0</v>
      </c>
      <c r="V18" s="422">
        <v>0</v>
      </c>
      <c r="W18" s="419">
        <f>ROUND(X18/$X$7*100,2)</f>
        <v>0</v>
      </c>
      <c r="X18" s="421">
        <f>S18+V18</f>
        <v>0</v>
      </c>
      <c r="Y18" s="419">
        <f>ROUND(AA18/AA7*100,2)</f>
        <v>0</v>
      </c>
      <c r="Z18" s="420">
        <f>ROUND(AA18/AA36,2)</f>
        <v>0</v>
      </c>
      <c r="AA18" s="422">
        <v>0</v>
      </c>
      <c r="AB18" s="419">
        <f>ROUND(AD18/AD7*100,2)</f>
        <v>0</v>
      </c>
      <c r="AC18" s="420">
        <f>ROUND(AD18/AD36,2)</f>
        <v>0</v>
      </c>
      <c r="AD18" s="421">
        <v>0</v>
      </c>
      <c r="AE18" s="419">
        <f>ROUND(AF18/$AF$7*100,2)</f>
        <v>0</v>
      </c>
      <c r="AF18" s="422">
        <f>AA18+AD18</f>
        <v>0</v>
      </c>
      <c r="AG18" s="419">
        <f>ROUND(AI18/AI7*100,2)</f>
        <v>0</v>
      </c>
      <c r="AH18" s="420">
        <f>ROUND(AI18/AI36,2)</f>
        <v>0</v>
      </c>
      <c r="AI18" s="421">
        <v>0</v>
      </c>
      <c r="AJ18" s="419">
        <f>ROUND(AL18/AL7*100,2)</f>
        <v>0</v>
      </c>
      <c r="AK18" s="420">
        <f>ROUND(AL18/AL36,2)</f>
        <v>0</v>
      </c>
      <c r="AL18" s="421">
        <v>0</v>
      </c>
      <c r="AM18" s="419">
        <f>ROUND(AN18/$AN$7*100,2)</f>
        <v>0</v>
      </c>
      <c r="AN18" s="421">
        <f>AI18+AL18</f>
        <v>0</v>
      </c>
      <c r="AO18" s="419">
        <f>ROUND(AQ18/AQ7*100,2)</f>
        <v>0</v>
      </c>
      <c r="AP18" s="420">
        <f>ROUND(AQ18/AQ36,2)</f>
        <v>0</v>
      </c>
      <c r="AQ18" s="421">
        <v>0</v>
      </c>
      <c r="AR18" s="419">
        <f>ROUND(AT18/AT7*100,2)</f>
        <v>0</v>
      </c>
      <c r="AS18" s="420">
        <f>ROUND(AT18/AT36,2)</f>
        <v>0</v>
      </c>
      <c r="AT18" s="421">
        <v>0</v>
      </c>
      <c r="AU18" s="423">
        <f>ROUND(AV18/$AV$7*100,2)</f>
        <v>0</v>
      </c>
      <c r="AV18" s="421">
        <f>AQ18+AT18</f>
        <v>0</v>
      </c>
      <c r="AW18" s="419">
        <f>ROUND(AY18/AY7*100,2)</f>
        <v>0</v>
      </c>
      <c r="AX18" s="420">
        <f>ROUND(AY18/AY36,2)</f>
        <v>0</v>
      </c>
      <c r="AY18" s="422">
        <v>0</v>
      </c>
      <c r="AZ18" s="419">
        <f>ROUND(BB18/BB7*100,2)</f>
        <v>0</v>
      </c>
      <c r="BA18" s="420">
        <f>ROUND(BB18/BB36,2)</f>
        <v>0</v>
      </c>
      <c r="BB18" s="422">
        <v>0</v>
      </c>
      <c r="BC18" s="419">
        <f>ROUND(BD18/$BD$7*100,2)</f>
        <v>0</v>
      </c>
      <c r="BD18" s="421">
        <f>AY18+BB18</f>
        <v>0</v>
      </c>
      <c r="BE18" s="419">
        <f>ROUND(BG18/BG7*100,2)</f>
        <v>0</v>
      </c>
      <c r="BF18" s="420">
        <f>ROUND(BG18/BG36,2)</f>
        <v>0</v>
      </c>
      <c r="BG18" s="421">
        <v>0</v>
      </c>
      <c r="BH18" s="419">
        <f>ROUND(BJ18/BJ7*100,2)</f>
        <v>0</v>
      </c>
      <c r="BI18" s="420">
        <f>ROUND(BJ18/BJ36,2)</f>
        <v>0</v>
      </c>
      <c r="BJ18" s="421">
        <v>0</v>
      </c>
      <c r="BK18" s="419">
        <f>ROUND(BL18/$BL$7*100,2)</f>
        <v>0</v>
      </c>
      <c r="BL18" s="422">
        <f>BG18+BJ18</f>
        <v>0</v>
      </c>
      <c r="BM18" s="419">
        <f>ROUND(BO18/BO7*100,2)</f>
        <v>0</v>
      </c>
      <c r="BN18" s="420">
        <f>ROUND(BO18/BO36,2)</f>
        <v>0</v>
      </c>
      <c r="BO18" s="421">
        <v>0</v>
      </c>
      <c r="BP18" s="424">
        <f>ROUND(BR18/BR7*100,2)</f>
        <v>0</v>
      </c>
      <c r="BQ18" s="425">
        <f>ROUND(BR18/BR36,2)</f>
        <v>0</v>
      </c>
      <c r="BR18" s="400">
        <f t="shared" si="5"/>
        <v>0</v>
      </c>
      <c r="BS18" s="426">
        <f>ROUND(BU18/BU7*100,2)</f>
        <v>0</v>
      </c>
      <c r="BT18" s="427">
        <f>ROUND(BU18/BU36,2)</f>
        <v>0</v>
      </c>
      <c r="BU18" s="428">
        <f>K18</f>
        <v>0</v>
      </c>
      <c r="BV18" s="425">
        <f>ROUND(BX18/BX7*100,2)</f>
        <v>0</v>
      </c>
      <c r="BW18" s="425">
        <f>ROUND(BX18/BX36,2)</f>
        <v>0</v>
      </c>
      <c r="BX18" s="429">
        <f>N18+V18+AD18+AL18+AT18+BB18+BJ18</f>
        <v>0</v>
      </c>
      <c r="BY18" s="426">
        <f>ROUND(CA18/CA7*100,2)</f>
        <v>0</v>
      </c>
      <c r="BZ18" s="427">
        <f>ROUND(CA18/CA36,2)</f>
        <v>0</v>
      </c>
      <c r="CA18" s="428">
        <f>BO18</f>
        <v>0</v>
      </c>
      <c r="CB18" s="425">
        <f>ROUND(CC18/CC7*100,2)</f>
        <v>0</v>
      </c>
      <c r="CC18" s="428">
        <f t="shared" si="10"/>
        <v>0</v>
      </c>
      <c r="CD18" s="1"/>
      <c r="CE18" s="1"/>
    </row>
    <row r="19" spans="1:83" s="8" customFormat="1" ht="32.25" customHeight="1" thickBot="1">
      <c r="A19" s="9" t="s">
        <v>8</v>
      </c>
      <c r="B19" s="15">
        <v>340</v>
      </c>
      <c r="C19" s="430"/>
      <c r="D19" s="431" t="s">
        <v>9</v>
      </c>
      <c r="E19" s="360">
        <v>13</v>
      </c>
      <c r="F19" s="432">
        <f>ROUND(H19/H7*100,2)</f>
        <v>0</v>
      </c>
      <c r="G19" s="433">
        <f>ROUND(H19/H36,2)</f>
        <v>0</v>
      </c>
      <c r="H19" s="434">
        <v>0</v>
      </c>
      <c r="I19" s="432">
        <f>ROUND(K19/K7*100,2)</f>
        <v>0.04</v>
      </c>
      <c r="J19" s="433">
        <f>ROUND(K19/K36,2)</f>
        <v>11.46</v>
      </c>
      <c r="K19" s="434">
        <v>70000</v>
      </c>
      <c r="L19" s="432">
        <f>ROUND(N19/N7*100,2)</f>
        <v>0.64</v>
      </c>
      <c r="M19" s="433">
        <f>ROUND(N19/N36,2)</f>
        <v>6.1</v>
      </c>
      <c r="N19" s="434">
        <v>68000</v>
      </c>
      <c r="O19" s="432">
        <f>ROUND(P19/$P$7*100,2)</f>
        <v>0.08</v>
      </c>
      <c r="P19" s="434">
        <f>H19+K19+N19</f>
        <v>138000</v>
      </c>
      <c r="Q19" s="432">
        <f>ROUND(S19/S7*100,2)</f>
        <v>0</v>
      </c>
      <c r="R19" s="433">
        <f>ROUND(S19/S36,2)</f>
        <v>0</v>
      </c>
      <c r="S19" s="434">
        <v>0</v>
      </c>
      <c r="T19" s="435">
        <f>ROUND(V19/V7*100,2)</f>
        <v>1.92</v>
      </c>
      <c r="U19" s="433">
        <f>ROUND(V19/V36,2)</f>
        <v>16.38</v>
      </c>
      <c r="V19" s="436">
        <v>150000</v>
      </c>
      <c r="W19" s="432">
        <f>ROUND(X19/$X$7*100,2)</f>
        <v>0.47</v>
      </c>
      <c r="X19" s="434">
        <f>S19+V19</f>
        <v>150000</v>
      </c>
      <c r="Y19" s="432">
        <f>ROUND(AA19/AA7*100,2)</f>
        <v>0.32</v>
      </c>
      <c r="Z19" s="433">
        <f>ROUND(AA19/AA36,2)</f>
        <v>0.79</v>
      </c>
      <c r="AA19" s="436">
        <v>250000</v>
      </c>
      <c r="AB19" s="432">
        <f>ROUND(AD19/AD7*100,2)</f>
        <v>1.35</v>
      </c>
      <c r="AC19" s="433">
        <f>ROUND(AD19/AD36,2)</f>
        <v>11.75</v>
      </c>
      <c r="AD19" s="434">
        <v>145000</v>
      </c>
      <c r="AE19" s="432">
        <f>ROUND(AF19/$AF$7*100,2)</f>
        <v>0.45</v>
      </c>
      <c r="AF19" s="434">
        <f>AA19+AD19</f>
        <v>395000</v>
      </c>
      <c r="AG19" s="432">
        <f>ROUND(AI19/AI7*100,2)</f>
        <v>0.23</v>
      </c>
      <c r="AH19" s="433">
        <f>ROUND(AI19/AI36,2)</f>
        <v>0.57</v>
      </c>
      <c r="AI19" s="434">
        <v>100000</v>
      </c>
      <c r="AJ19" s="432">
        <f>ROUND(AL19/AL7*100,2)</f>
        <v>0.26</v>
      </c>
      <c r="AK19" s="433">
        <f>ROUND(AL19/AL36,2)</f>
        <v>2.49</v>
      </c>
      <c r="AL19" s="434">
        <v>30000</v>
      </c>
      <c r="AM19" s="432">
        <f>ROUND(AN19/$AN$7*100,2)</f>
        <v>0.23</v>
      </c>
      <c r="AN19" s="434">
        <f>AI19+AL19</f>
        <v>130000</v>
      </c>
      <c r="AO19" s="432">
        <f>ROUND(AQ19/AQ7*100,2)</f>
        <v>0.34</v>
      </c>
      <c r="AP19" s="433">
        <f>ROUND(AQ19/AQ36,2)</f>
        <v>0.85</v>
      </c>
      <c r="AQ19" s="434">
        <v>258813</v>
      </c>
      <c r="AR19" s="432">
        <f>ROUND(AT19/AT7*100,2)</f>
        <v>0.5</v>
      </c>
      <c r="AS19" s="433">
        <f>ROUND(AT19/AT36,2)</f>
        <v>4.83</v>
      </c>
      <c r="AT19" s="434">
        <v>78347</v>
      </c>
      <c r="AU19" s="432">
        <f>ROUND(AV19/$AV$7*100,2)</f>
        <v>0.36</v>
      </c>
      <c r="AV19" s="434">
        <f>AQ19+AT19</f>
        <v>337160</v>
      </c>
      <c r="AW19" s="432">
        <f>ROUND(AY19/AY7*100,2)</f>
        <v>0.82</v>
      </c>
      <c r="AX19" s="433">
        <f>ROUND(AY19/AY36,2)</f>
        <v>2.19</v>
      </c>
      <c r="AY19" s="436">
        <v>450000</v>
      </c>
      <c r="AZ19" s="432">
        <f>ROUND(BB19/BB7*100,2)</f>
        <v>4.15</v>
      </c>
      <c r="BA19" s="433">
        <f>ROUND(BB19/BB36,2)</f>
        <v>46.85</v>
      </c>
      <c r="BB19" s="436">
        <v>150000</v>
      </c>
      <c r="BC19" s="432">
        <f>ROUND(BD19/$BD$7*100,2)</f>
        <v>1.03</v>
      </c>
      <c r="BD19" s="434">
        <f>AY19+BB19</f>
        <v>600000</v>
      </c>
      <c r="BE19" s="432">
        <f>ROUND(BG19/BG7*100,2)</f>
        <v>0.62</v>
      </c>
      <c r="BF19" s="433">
        <f>ROUND(BG19/BG36,2)</f>
        <v>1.51</v>
      </c>
      <c r="BG19" s="434">
        <v>300000</v>
      </c>
      <c r="BH19" s="432">
        <f>ROUND(BJ19/BJ7*100,2)</f>
        <v>0</v>
      </c>
      <c r="BI19" s="433">
        <f>ROUND(BJ19/BJ36,2)</f>
        <v>0</v>
      </c>
      <c r="BJ19" s="434">
        <v>0</v>
      </c>
      <c r="BK19" s="432">
        <f>ROUND(BL19/$BL$7*100,2)</f>
        <v>0.57</v>
      </c>
      <c r="BL19" s="434">
        <f>BG19+BJ19</f>
        <v>300000</v>
      </c>
      <c r="BM19" s="432">
        <f>ROUND(BO19/BO7*100,2)</f>
        <v>0.51</v>
      </c>
      <c r="BN19" s="433">
        <f>ROUND(BO19/BO36,2)</f>
        <v>7.52</v>
      </c>
      <c r="BO19" s="434">
        <v>400000</v>
      </c>
      <c r="BP19" s="437">
        <f>ROUND(BR19/BR7*100,2)</f>
        <v>0.42</v>
      </c>
      <c r="BQ19" s="438">
        <f>ROUND(BR19/BR36,2)</f>
        <v>1.05</v>
      </c>
      <c r="BR19" s="400">
        <f t="shared" si="5"/>
        <v>1358813</v>
      </c>
      <c r="BS19" s="432">
        <f>ROUND(BU19/BU7*100,2)</f>
        <v>0.04</v>
      </c>
      <c r="BT19" s="433">
        <f>ROUND(BU19/BU36,2)</f>
        <v>11.46</v>
      </c>
      <c r="BU19" s="434">
        <f>K19</f>
        <v>70000</v>
      </c>
      <c r="BV19" s="437">
        <f>ROUND(BX19/BX7*100,2)</f>
        <v>0.96</v>
      </c>
      <c r="BW19" s="438">
        <f>ROUND(BX19/BX36,2)</f>
        <v>9.13</v>
      </c>
      <c r="BX19" s="436">
        <f>N19+V19+AD19+AL19+AT19+BB19+BJ19</f>
        <v>621347</v>
      </c>
      <c r="BY19" s="432">
        <f>ROUND(CA19/CA7*100,2)</f>
        <v>0.51</v>
      </c>
      <c r="BZ19" s="433">
        <f>ROUND(CA19/CA36,2)</f>
        <v>7.52</v>
      </c>
      <c r="CA19" s="434">
        <f>BO19</f>
        <v>400000</v>
      </c>
      <c r="CB19" s="437">
        <f>ROUND(CC19/CC7*100,2)</f>
        <v>0.39</v>
      </c>
      <c r="CC19" s="434">
        <f t="shared" si="10"/>
        <v>2450160</v>
      </c>
      <c r="CD19" s="7"/>
      <c r="CE19" s="7"/>
    </row>
    <row r="20" spans="1:83" s="6" customFormat="1" ht="29.25" customHeight="1">
      <c r="A20" s="672" t="s">
        <v>17</v>
      </c>
      <c r="B20" s="673"/>
      <c r="C20" s="673"/>
      <c r="D20" s="673"/>
      <c r="E20" s="408">
        <v>14</v>
      </c>
      <c r="F20" s="409">
        <f>SUM(F21:F26)</f>
        <v>5.64</v>
      </c>
      <c r="G20" s="410">
        <f>SUM(G21:G26)</f>
        <v>9.18</v>
      </c>
      <c r="H20" s="411">
        <f>SUM(H21:H26)</f>
        <v>36705</v>
      </c>
      <c r="I20" s="409">
        <f aca="true" t="shared" si="11" ref="I20:N20">SUM(I21:I26)</f>
        <v>12.46</v>
      </c>
      <c r="J20" s="410">
        <f t="shared" si="11"/>
        <v>3197.31</v>
      </c>
      <c r="K20" s="411">
        <f t="shared" si="11"/>
        <v>19532349</v>
      </c>
      <c r="L20" s="409">
        <f t="shared" si="11"/>
        <v>8.45</v>
      </c>
      <c r="M20" s="410">
        <f t="shared" si="11"/>
        <v>80.71</v>
      </c>
      <c r="N20" s="412">
        <f t="shared" si="11"/>
        <v>900000</v>
      </c>
      <c r="O20" s="409">
        <f aca="true" t="shared" si="12" ref="O20:BZ20">SUM(O21:O26)</f>
        <v>12.18</v>
      </c>
      <c r="P20" s="411">
        <f t="shared" si="12"/>
        <v>20469054</v>
      </c>
      <c r="Q20" s="409">
        <f t="shared" si="12"/>
        <v>0</v>
      </c>
      <c r="R20" s="410">
        <f t="shared" si="12"/>
        <v>0</v>
      </c>
      <c r="S20" s="411">
        <f t="shared" si="12"/>
        <v>0</v>
      </c>
      <c r="T20" s="413">
        <f t="shared" si="12"/>
        <v>30.540000000000003</v>
      </c>
      <c r="U20" s="410">
        <f t="shared" si="12"/>
        <v>260.25</v>
      </c>
      <c r="V20" s="412">
        <f t="shared" si="12"/>
        <v>2383100</v>
      </c>
      <c r="W20" s="409">
        <f t="shared" si="12"/>
        <v>7.42</v>
      </c>
      <c r="X20" s="411">
        <f t="shared" si="12"/>
        <v>2383100</v>
      </c>
      <c r="Y20" s="409">
        <f t="shared" si="12"/>
        <v>6.03</v>
      </c>
      <c r="Z20" s="410">
        <f t="shared" si="12"/>
        <v>14.639999999999999</v>
      </c>
      <c r="AA20" s="412">
        <f t="shared" si="12"/>
        <v>4661464</v>
      </c>
      <c r="AB20" s="409">
        <f t="shared" si="12"/>
        <v>0.8300000000000001</v>
      </c>
      <c r="AC20" s="410">
        <f t="shared" si="12"/>
        <v>7.220000000000001</v>
      </c>
      <c r="AD20" s="411">
        <f t="shared" si="12"/>
        <v>89000</v>
      </c>
      <c r="AE20" s="409">
        <f t="shared" si="12"/>
        <v>5.39</v>
      </c>
      <c r="AF20" s="412">
        <f t="shared" si="12"/>
        <v>4750464</v>
      </c>
      <c r="AG20" s="409">
        <f t="shared" si="12"/>
        <v>7.129999999999999</v>
      </c>
      <c r="AH20" s="410">
        <f t="shared" si="12"/>
        <v>17.76</v>
      </c>
      <c r="AI20" s="411">
        <f t="shared" si="12"/>
        <v>3131030</v>
      </c>
      <c r="AJ20" s="409">
        <f t="shared" si="12"/>
        <v>0.96</v>
      </c>
      <c r="AK20" s="410">
        <f t="shared" si="12"/>
        <v>9.28</v>
      </c>
      <c r="AL20" s="411">
        <f t="shared" si="12"/>
        <v>111830</v>
      </c>
      <c r="AM20" s="409">
        <f t="shared" si="12"/>
        <v>5.83</v>
      </c>
      <c r="AN20" s="411">
        <f t="shared" si="12"/>
        <v>3242860</v>
      </c>
      <c r="AO20" s="409">
        <f t="shared" si="12"/>
        <v>6.17</v>
      </c>
      <c r="AP20" s="410">
        <f t="shared" si="12"/>
        <v>15.569999999999999</v>
      </c>
      <c r="AQ20" s="411">
        <f t="shared" si="12"/>
        <v>4723418</v>
      </c>
      <c r="AR20" s="409">
        <f t="shared" si="12"/>
        <v>0.9700000000000001</v>
      </c>
      <c r="AS20" s="410">
        <f t="shared" si="12"/>
        <v>9.350000000000001</v>
      </c>
      <c r="AT20" s="411">
        <f t="shared" si="12"/>
        <v>151690</v>
      </c>
      <c r="AU20" s="413">
        <f t="shared" si="12"/>
        <v>5.28</v>
      </c>
      <c r="AV20" s="411">
        <f t="shared" si="12"/>
        <v>4875108</v>
      </c>
      <c r="AW20" s="409">
        <f t="shared" si="12"/>
        <v>5.28</v>
      </c>
      <c r="AX20" s="410">
        <f t="shared" si="12"/>
        <v>14.1</v>
      </c>
      <c r="AY20" s="412">
        <f t="shared" si="12"/>
        <v>2891180</v>
      </c>
      <c r="AZ20" s="409">
        <f t="shared" si="12"/>
        <v>0</v>
      </c>
      <c r="BA20" s="410">
        <f t="shared" si="12"/>
        <v>0</v>
      </c>
      <c r="BB20" s="412">
        <f t="shared" si="12"/>
        <v>0</v>
      </c>
      <c r="BC20" s="409">
        <f t="shared" si="12"/>
        <v>4.96</v>
      </c>
      <c r="BD20" s="411">
        <f t="shared" si="12"/>
        <v>2891180</v>
      </c>
      <c r="BE20" s="409">
        <f t="shared" si="12"/>
        <v>4.68</v>
      </c>
      <c r="BF20" s="410">
        <f t="shared" si="12"/>
        <v>11.39</v>
      </c>
      <c r="BG20" s="411">
        <f t="shared" si="12"/>
        <v>2267274</v>
      </c>
      <c r="BH20" s="409">
        <f t="shared" si="12"/>
        <v>0</v>
      </c>
      <c r="BI20" s="410">
        <f t="shared" si="12"/>
        <v>0</v>
      </c>
      <c r="BJ20" s="411">
        <f t="shared" si="12"/>
        <v>0</v>
      </c>
      <c r="BK20" s="409">
        <f t="shared" si="12"/>
        <v>4.279999999999999</v>
      </c>
      <c r="BL20" s="412">
        <f t="shared" si="12"/>
        <v>2267274</v>
      </c>
      <c r="BM20" s="409">
        <f t="shared" si="12"/>
        <v>3.2700000000000005</v>
      </c>
      <c r="BN20" s="410">
        <f t="shared" si="12"/>
        <v>47.99</v>
      </c>
      <c r="BO20" s="411">
        <f t="shared" si="12"/>
        <v>2552751</v>
      </c>
      <c r="BP20" s="439">
        <f t="shared" si="12"/>
        <v>5.43</v>
      </c>
      <c r="BQ20" s="440">
        <f t="shared" si="12"/>
        <v>13.709999999999999</v>
      </c>
      <c r="BR20" s="440">
        <f t="shared" si="12"/>
        <v>17711071</v>
      </c>
      <c r="BS20" s="409">
        <f t="shared" si="12"/>
        <v>12.46</v>
      </c>
      <c r="BT20" s="410">
        <f t="shared" si="12"/>
        <v>3197.31</v>
      </c>
      <c r="BU20" s="411">
        <f t="shared" si="12"/>
        <v>19532349</v>
      </c>
      <c r="BV20" s="439">
        <f t="shared" si="12"/>
        <v>5.619999999999999</v>
      </c>
      <c r="BW20" s="440">
        <f t="shared" si="12"/>
        <v>53.4</v>
      </c>
      <c r="BX20" s="411">
        <f t="shared" si="12"/>
        <v>3635620</v>
      </c>
      <c r="BY20" s="409">
        <f t="shared" si="12"/>
        <v>3.2700000000000005</v>
      </c>
      <c r="BZ20" s="410">
        <f t="shared" si="12"/>
        <v>47.99</v>
      </c>
      <c r="CA20" s="411">
        <f>SUM(CA21:CA26)</f>
        <v>2552751</v>
      </c>
      <c r="CB20" s="439">
        <f>SUM(CB21:CB26)</f>
        <v>6.92</v>
      </c>
      <c r="CC20" s="411">
        <f>SUM(CC21:CC26)</f>
        <v>43431791</v>
      </c>
      <c r="CD20" s="5"/>
      <c r="CE20" s="5"/>
    </row>
    <row r="21" spans="1:83" ht="20.25" customHeight="1">
      <c r="A21" s="581" t="s">
        <v>10</v>
      </c>
      <c r="B21" s="674">
        <v>220</v>
      </c>
      <c r="C21" s="347">
        <v>221</v>
      </c>
      <c r="D21" s="358" t="s">
        <v>30</v>
      </c>
      <c r="E21" s="338">
        <v>15</v>
      </c>
      <c r="F21" s="393">
        <f>ROUND(H21/H7*100,2)</f>
        <v>0</v>
      </c>
      <c r="G21" s="394">
        <f>ROUND(H21/H36,2)</f>
        <v>0</v>
      </c>
      <c r="H21" s="395">
        <v>0</v>
      </c>
      <c r="I21" s="393">
        <f>ROUND(K21/K7*100,2)</f>
        <v>0.17</v>
      </c>
      <c r="J21" s="394">
        <f>ROUND(K21/K36,2)</f>
        <v>44.61</v>
      </c>
      <c r="K21" s="395">
        <v>272535</v>
      </c>
      <c r="L21" s="393">
        <f>ROUND(N21/N7*100,2)</f>
        <v>0</v>
      </c>
      <c r="M21" s="394">
        <f>ROUND(N21/N36,2)</f>
        <v>0</v>
      </c>
      <c r="N21" s="396">
        <v>0</v>
      </c>
      <c r="O21" s="393">
        <f aca="true" t="shared" si="13" ref="O21:O28">ROUND(P21/$P$7*100,2)</f>
        <v>0.16</v>
      </c>
      <c r="P21" s="395">
        <f>H21+K21+N21</f>
        <v>272535</v>
      </c>
      <c r="Q21" s="393">
        <f>ROUND(S21/S7*100,2)</f>
        <v>0</v>
      </c>
      <c r="R21" s="394">
        <f>ROUND(S21/S36,2)</f>
        <v>0</v>
      </c>
      <c r="S21" s="395">
        <v>0</v>
      </c>
      <c r="T21" s="397">
        <f>ROUND(V21/V7*100,2)</f>
        <v>1</v>
      </c>
      <c r="U21" s="394">
        <f>ROUND(V21/V36,2)</f>
        <v>8.52</v>
      </c>
      <c r="V21" s="396">
        <v>78000</v>
      </c>
      <c r="W21" s="393">
        <f aca="true" t="shared" si="14" ref="W21:W28">ROUND(X21/$X$7*100,2)</f>
        <v>0.24</v>
      </c>
      <c r="X21" s="395">
        <f aca="true" t="shared" si="15" ref="X21:X28">S21+V21</f>
        <v>78000</v>
      </c>
      <c r="Y21" s="393">
        <f>ROUND(AA21/AA7*100,2)</f>
        <v>0.39</v>
      </c>
      <c r="Z21" s="394">
        <f>ROUND(AA21/AA36,2)</f>
        <v>0.94</v>
      </c>
      <c r="AA21" s="396">
        <v>300000</v>
      </c>
      <c r="AB21" s="393">
        <f>ROUND(AD21/AD7*100,2)</f>
        <v>0.05</v>
      </c>
      <c r="AC21" s="394">
        <f>ROUND(AD21/AD36,2)</f>
        <v>0.41</v>
      </c>
      <c r="AD21" s="395">
        <v>5000</v>
      </c>
      <c r="AE21" s="393">
        <f aca="true" t="shared" si="16" ref="AE21:AE28">ROUND(AF21/$AF$7*100,2)</f>
        <v>0.35</v>
      </c>
      <c r="AF21" s="396">
        <f aca="true" t="shared" si="17" ref="AF21:AF28">AA21+AD21</f>
        <v>305000</v>
      </c>
      <c r="AG21" s="393">
        <f>ROUND(AI21/AI7*100,2)</f>
        <v>0.61</v>
      </c>
      <c r="AH21" s="394">
        <f>ROUND(AI21/AI36,2)</f>
        <v>1.51</v>
      </c>
      <c r="AI21" s="395">
        <v>266720</v>
      </c>
      <c r="AJ21" s="393">
        <f>ROUND(AL21/AL7*100,2)</f>
        <v>0</v>
      </c>
      <c r="AK21" s="394">
        <f>ROUND(AL21/AL36,2)</f>
        <v>0</v>
      </c>
      <c r="AL21" s="395">
        <v>0</v>
      </c>
      <c r="AM21" s="393">
        <f aca="true" t="shared" si="18" ref="AM21:AM28">ROUND(AN21/$AN$7*100,2)</f>
        <v>0.48</v>
      </c>
      <c r="AN21" s="395">
        <f aca="true" t="shared" si="19" ref="AN21:AN28">AI21+AL21</f>
        <v>266720</v>
      </c>
      <c r="AO21" s="393">
        <f>ROUND(AQ21/AQ7*100,2)</f>
        <v>0.5</v>
      </c>
      <c r="AP21" s="394">
        <f>ROUND(AQ21/AQ36,2)</f>
        <v>1.27</v>
      </c>
      <c r="AQ21" s="395">
        <v>384000</v>
      </c>
      <c r="AR21" s="393">
        <f>ROUND(AT21/AT7*100,2)</f>
        <v>0</v>
      </c>
      <c r="AS21" s="394">
        <f>ROUND(AT21/AT36,2)</f>
        <v>0</v>
      </c>
      <c r="AT21" s="395"/>
      <c r="AU21" s="397">
        <f aca="true" t="shared" si="20" ref="AU21:AU28">ROUND(AV21/$AV$7*100,2)</f>
        <v>0.42</v>
      </c>
      <c r="AV21" s="395">
        <f aca="true" t="shared" si="21" ref="AV21:AV28">AQ21+AT21</f>
        <v>384000</v>
      </c>
      <c r="AW21" s="393">
        <f>ROUND(AY21/AY7*100,2)</f>
        <v>0.34</v>
      </c>
      <c r="AX21" s="394">
        <f>ROUND(AY21/AY36,2)</f>
        <v>0.91</v>
      </c>
      <c r="AY21" s="396">
        <v>187000</v>
      </c>
      <c r="AZ21" s="393">
        <f>ROUND(BB21/BB7*100,2)</f>
        <v>0</v>
      </c>
      <c r="BA21" s="394">
        <f>ROUND(BB21/BB36,2)</f>
        <v>0</v>
      </c>
      <c r="BB21" s="396">
        <v>0</v>
      </c>
      <c r="BC21" s="393">
        <f aca="true" t="shared" si="22" ref="BC21:BC28">ROUND(BD21/$BD$7*100,2)</f>
        <v>0.32</v>
      </c>
      <c r="BD21" s="395">
        <f aca="true" t="shared" si="23" ref="BD21:BD28">AY21+BB21</f>
        <v>187000</v>
      </c>
      <c r="BE21" s="393">
        <f>ROUND(BG21/BG7*100,2)</f>
        <v>0.4</v>
      </c>
      <c r="BF21" s="394">
        <f>ROUND(BG21/BG36,2)</f>
        <v>0.97</v>
      </c>
      <c r="BG21" s="395">
        <v>193000</v>
      </c>
      <c r="BH21" s="393">
        <f>ROUND(BJ21/BJ7*100,2)</f>
        <v>0</v>
      </c>
      <c r="BI21" s="394">
        <f>ROUND(BJ21/BJ36,2)</f>
        <v>0</v>
      </c>
      <c r="BJ21" s="395">
        <v>0</v>
      </c>
      <c r="BK21" s="393">
        <f aca="true" t="shared" si="24" ref="BK21:BK28">ROUND(BL21/$BL$7*100,2)</f>
        <v>0.36</v>
      </c>
      <c r="BL21" s="396">
        <f aca="true" t="shared" si="25" ref="BL21:BL28">BG21+BJ21</f>
        <v>193000</v>
      </c>
      <c r="BM21" s="393">
        <f>ROUND(BO21/BO7*100,2)</f>
        <v>0.37</v>
      </c>
      <c r="BN21" s="394">
        <f>ROUND(BO21/BO36,2)</f>
        <v>5.41</v>
      </c>
      <c r="BO21" s="395">
        <v>288000</v>
      </c>
      <c r="BP21" s="398">
        <f>ROUND(BR21/BR7*100,2)</f>
        <v>0.41</v>
      </c>
      <c r="BQ21" s="399">
        <f>ROUND(BR21/BR36,2)</f>
        <v>1.03</v>
      </c>
      <c r="BR21" s="400">
        <f t="shared" si="5"/>
        <v>1330720</v>
      </c>
      <c r="BS21" s="401">
        <f>ROUND(BU21/BU7*100,2)</f>
        <v>0.17</v>
      </c>
      <c r="BT21" s="402">
        <f>ROUND(BU21/BU36,2)</f>
        <v>44.61</v>
      </c>
      <c r="BU21" s="403">
        <f aca="true" t="shared" si="26" ref="BU21:BU28">K21</f>
        <v>272535</v>
      </c>
      <c r="BV21" s="399">
        <f>ROUND(BX21/BX7*100,2)</f>
        <v>0.13</v>
      </c>
      <c r="BW21" s="399">
        <f>ROUND(BX21/BX36,2)</f>
        <v>1.22</v>
      </c>
      <c r="BX21" s="400">
        <f aca="true" t="shared" si="27" ref="BX21:BX28">N21+V21+AD21+AL21+AT21+BB21+BJ21</f>
        <v>83000</v>
      </c>
      <c r="BY21" s="401">
        <f>ROUND(CA21/CA7*100,2)</f>
        <v>0.37</v>
      </c>
      <c r="BZ21" s="402">
        <f>ROUND(CA21/CA36,2)</f>
        <v>5.41</v>
      </c>
      <c r="CA21" s="403">
        <f aca="true" t="shared" si="28" ref="CA21:CA28">BO21</f>
        <v>288000</v>
      </c>
      <c r="CB21" s="399">
        <f>ROUND(CC21/CC7*100,2)-0.01</f>
        <v>0.31</v>
      </c>
      <c r="CC21" s="403">
        <f t="shared" si="10"/>
        <v>1974255</v>
      </c>
      <c r="CD21" s="1"/>
      <c r="CE21" s="1"/>
    </row>
    <row r="22" spans="1:83" ht="22.5" customHeight="1">
      <c r="A22" s="582"/>
      <c r="B22" s="646"/>
      <c r="C22" s="336">
        <v>222</v>
      </c>
      <c r="D22" s="337" t="s">
        <v>31</v>
      </c>
      <c r="E22" s="338">
        <v>16</v>
      </c>
      <c r="F22" s="393">
        <f>ROUND(H22/H7*100,2)</f>
        <v>0</v>
      </c>
      <c r="G22" s="394">
        <f>ROUND(H22/H36,2)</f>
        <v>0</v>
      </c>
      <c r="H22" s="395">
        <v>0</v>
      </c>
      <c r="I22" s="393">
        <f>ROUND(K22/K7*100,2)</f>
        <v>0.07</v>
      </c>
      <c r="J22" s="394">
        <f>ROUND(K22/K36,2)</f>
        <v>16.78</v>
      </c>
      <c r="K22" s="395">
        <v>102500</v>
      </c>
      <c r="L22" s="393">
        <f>ROUND(N22/N7*100,2)</f>
        <v>0</v>
      </c>
      <c r="M22" s="394">
        <f>ROUND(N22/N36,2)</f>
        <v>0</v>
      </c>
      <c r="N22" s="396">
        <v>0</v>
      </c>
      <c r="O22" s="393">
        <f t="shared" si="13"/>
        <v>0.06</v>
      </c>
      <c r="P22" s="395">
        <f aca="true" t="shared" si="29" ref="P22:P27">H22+K22+N22</f>
        <v>102500</v>
      </c>
      <c r="Q22" s="393">
        <f>ROUND(S22/S7*100,2)</f>
        <v>0</v>
      </c>
      <c r="R22" s="394">
        <f>ROUND(S22/S36,2)</f>
        <v>0</v>
      </c>
      <c r="S22" s="395">
        <v>0</v>
      </c>
      <c r="T22" s="397">
        <f>ROUND(V22/V7*100,2)</f>
        <v>0.07</v>
      </c>
      <c r="U22" s="394">
        <f>ROUND(V22/V36,2)</f>
        <v>0.56</v>
      </c>
      <c r="V22" s="396">
        <v>5100</v>
      </c>
      <c r="W22" s="393">
        <f t="shared" si="14"/>
        <v>0.02</v>
      </c>
      <c r="X22" s="395">
        <f t="shared" si="15"/>
        <v>5100</v>
      </c>
      <c r="Y22" s="393">
        <f>ROUND(AA22/AA7*100,2)</f>
        <v>0.08</v>
      </c>
      <c r="Z22" s="394">
        <f>ROUND(AA22/AA36,2)</f>
        <v>0.19</v>
      </c>
      <c r="AA22" s="396">
        <v>61464</v>
      </c>
      <c r="AB22" s="393">
        <f>ROUND(AD22/AD7*100,2)</f>
        <v>0</v>
      </c>
      <c r="AC22" s="394">
        <f>ROUND(AD22/AD36,2)</f>
        <v>0</v>
      </c>
      <c r="AD22" s="395">
        <v>0</v>
      </c>
      <c r="AE22" s="393">
        <f t="shared" si="16"/>
        <v>0.07</v>
      </c>
      <c r="AF22" s="396">
        <f t="shared" si="17"/>
        <v>61464</v>
      </c>
      <c r="AG22" s="393">
        <f>ROUND(AI22/AI7*100,2)</f>
        <v>0.02</v>
      </c>
      <c r="AH22" s="394">
        <f>ROUND(AI22/AI36,2)</f>
        <v>0.06</v>
      </c>
      <c r="AI22" s="395">
        <v>10000</v>
      </c>
      <c r="AJ22" s="393">
        <f>ROUND(AL22/AL7*100,2)</f>
        <v>0</v>
      </c>
      <c r="AK22" s="394">
        <f>ROUND(AL22/AL36,2)</f>
        <v>0</v>
      </c>
      <c r="AL22" s="395">
        <v>0</v>
      </c>
      <c r="AM22" s="393">
        <f t="shared" si="18"/>
        <v>0.02</v>
      </c>
      <c r="AN22" s="395">
        <f t="shared" si="19"/>
        <v>10000</v>
      </c>
      <c r="AO22" s="393">
        <f>ROUND(AQ22/AQ7*100,2)</f>
        <v>0.01</v>
      </c>
      <c r="AP22" s="394">
        <f>ROUND(AQ22/AQ36,2)</f>
        <v>0.02</v>
      </c>
      <c r="AQ22" s="395">
        <v>5000</v>
      </c>
      <c r="AR22" s="393">
        <f>ROUND(AT22/AT7*100,2)</f>
        <v>0</v>
      </c>
      <c r="AS22" s="394">
        <f>ROUND(AT22/AT36,2)</f>
        <v>0</v>
      </c>
      <c r="AT22" s="395"/>
      <c r="AU22" s="397">
        <f t="shared" si="20"/>
        <v>0.01</v>
      </c>
      <c r="AV22" s="395">
        <f t="shared" si="21"/>
        <v>5000</v>
      </c>
      <c r="AW22" s="393">
        <f>ROUND(AY22/AY7*100,2)</f>
        <v>0.01</v>
      </c>
      <c r="AX22" s="394">
        <f>ROUND(AY22/AY36,2)</f>
        <v>0.04</v>
      </c>
      <c r="AY22" s="396">
        <v>8000</v>
      </c>
      <c r="AZ22" s="393">
        <f>ROUND(BB22/BB7*100,2)</f>
        <v>0</v>
      </c>
      <c r="BA22" s="394">
        <f>ROUND(BB22/BB36,2)</f>
        <v>0</v>
      </c>
      <c r="BB22" s="396">
        <v>0</v>
      </c>
      <c r="BC22" s="393">
        <f t="shared" si="22"/>
        <v>0.01</v>
      </c>
      <c r="BD22" s="395">
        <f t="shared" si="23"/>
        <v>8000</v>
      </c>
      <c r="BE22" s="393">
        <f>ROUND(BG22/BG7*100,2)</f>
        <v>0.01</v>
      </c>
      <c r="BF22" s="394">
        <f>ROUND(BG22/BG36,2)</f>
        <v>0.02</v>
      </c>
      <c r="BG22" s="395">
        <v>3200</v>
      </c>
      <c r="BH22" s="393">
        <f>ROUND(BJ22/BJ7*100,2)</f>
        <v>0</v>
      </c>
      <c r="BI22" s="394">
        <f>ROUND(BJ22/BJ36,2)</f>
        <v>0</v>
      </c>
      <c r="BJ22" s="395">
        <v>0</v>
      </c>
      <c r="BK22" s="393">
        <f t="shared" si="24"/>
        <v>0.01</v>
      </c>
      <c r="BL22" s="396">
        <f t="shared" si="25"/>
        <v>3200</v>
      </c>
      <c r="BM22" s="393">
        <f>ROUND(BO22/BO7*100,2)</f>
        <v>0</v>
      </c>
      <c r="BN22" s="394">
        <f>ROUND(BO22/BO36,2)</f>
        <v>0</v>
      </c>
      <c r="BO22" s="395">
        <v>0</v>
      </c>
      <c r="BP22" s="398">
        <f>ROUND(BR22/BR7*100,2)</f>
        <v>0.03</v>
      </c>
      <c r="BQ22" s="399">
        <f>ROUND(BR22/BR36,2)</f>
        <v>0.07</v>
      </c>
      <c r="BR22" s="400">
        <f t="shared" si="5"/>
        <v>87664</v>
      </c>
      <c r="BS22" s="401">
        <f>ROUND(BU22/BU7*100,2)</f>
        <v>0.07</v>
      </c>
      <c r="BT22" s="402">
        <f>ROUND(BU22/BU36,2)</f>
        <v>16.78</v>
      </c>
      <c r="BU22" s="403">
        <f t="shared" si="26"/>
        <v>102500</v>
      </c>
      <c r="BV22" s="399">
        <f>ROUND(BX22/BX7*100,2)</f>
        <v>0.01</v>
      </c>
      <c r="BW22" s="399">
        <f>ROUND(BX22/BX36,2)</f>
        <v>0.07</v>
      </c>
      <c r="BX22" s="400">
        <f t="shared" si="27"/>
        <v>5100</v>
      </c>
      <c r="BY22" s="401">
        <f>ROUND(CA22/CA7*100,2)</f>
        <v>0</v>
      </c>
      <c r="BZ22" s="402">
        <f>ROUND(CA22/CA36,2)</f>
        <v>0</v>
      </c>
      <c r="CA22" s="403">
        <f t="shared" si="28"/>
        <v>0</v>
      </c>
      <c r="CB22" s="399">
        <f>ROUND(CC22/CC7*100,2)</f>
        <v>0.03</v>
      </c>
      <c r="CC22" s="403">
        <f t="shared" si="10"/>
        <v>195264</v>
      </c>
      <c r="CD22" s="1"/>
      <c r="CE22" s="1"/>
    </row>
    <row r="23" spans="1:83" ht="26.25" customHeight="1">
      <c r="A23" s="582"/>
      <c r="B23" s="646"/>
      <c r="C23" s="336">
        <v>223</v>
      </c>
      <c r="D23" s="337" t="s">
        <v>32</v>
      </c>
      <c r="E23" s="338">
        <v>17</v>
      </c>
      <c r="F23" s="393">
        <f>ROUND(H23/H7*100,2)</f>
        <v>5.64</v>
      </c>
      <c r="G23" s="394">
        <f>ROUND(H23/H36,2)</f>
        <v>9.18</v>
      </c>
      <c r="H23" s="395">
        <v>36705</v>
      </c>
      <c r="I23" s="393">
        <f>ROUND(K23/K7*100,2)</f>
        <v>7.31</v>
      </c>
      <c r="J23" s="394">
        <f>ROUND(K23/K36,2)</f>
        <v>1875.32</v>
      </c>
      <c r="K23" s="395">
        <v>11456307</v>
      </c>
      <c r="L23" s="393">
        <f>ROUND(N23/N7*100,2)</f>
        <v>0</v>
      </c>
      <c r="M23" s="394">
        <f>ROUND(N23/N36,2)</f>
        <v>0</v>
      </c>
      <c r="N23" s="396">
        <v>0</v>
      </c>
      <c r="O23" s="393">
        <f t="shared" si="13"/>
        <v>6.84</v>
      </c>
      <c r="P23" s="395">
        <f t="shared" si="29"/>
        <v>11493012</v>
      </c>
      <c r="Q23" s="393">
        <f>ROUND(S23/S7*100,2)</f>
        <v>0</v>
      </c>
      <c r="R23" s="394">
        <f>ROUND(S23/S36,2)</f>
        <v>0</v>
      </c>
      <c r="S23" s="395">
        <v>0</v>
      </c>
      <c r="T23" s="397">
        <f>ROUND(V23/V7*100,2)</f>
        <v>10.25</v>
      </c>
      <c r="U23" s="394">
        <f>ROUND(V23/V36,2)</f>
        <v>87.36</v>
      </c>
      <c r="V23" s="396">
        <v>800000</v>
      </c>
      <c r="W23" s="393">
        <f t="shared" si="14"/>
        <v>2.49</v>
      </c>
      <c r="X23" s="395">
        <f t="shared" si="15"/>
        <v>800000</v>
      </c>
      <c r="Y23" s="393">
        <f>ROUND(AA23/AA7*100,2)</f>
        <v>2.39</v>
      </c>
      <c r="Z23" s="394">
        <f>ROUND(AA23/AA36,2)</f>
        <v>5.81</v>
      </c>
      <c r="AA23" s="396">
        <v>1850000</v>
      </c>
      <c r="AB23" s="393">
        <f>ROUND(AD23/AD7*100,2)</f>
        <v>0.27</v>
      </c>
      <c r="AC23" s="394">
        <f>ROUND(AD23/AD36,2)</f>
        <v>2.35</v>
      </c>
      <c r="AD23" s="395">
        <v>29000</v>
      </c>
      <c r="AE23" s="393">
        <f t="shared" si="16"/>
        <v>2.13</v>
      </c>
      <c r="AF23" s="396">
        <f t="shared" si="17"/>
        <v>1879000</v>
      </c>
      <c r="AG23" s="393">
        <f>ROUND(AI23/AI7*100,2)</f>
        <v>2.1</v>
      </c>
      <c r="AH23" s="394">
        <f>ROUND(AI23/AI36,2)</f>
        <v>5.23</v>
      </c>
      <c r="AI23" s="395">
        <v>923160</v>
      </c>
      <c r="AJ23" s="393">
        <f>ROUND(AL23/AL7*100,2)</f>
        <v>0.86</v>
      </c>
      <c r="AK23" s="394">
        <f>ROUND(AL23/AL36,2)</f>
        <v>8.35</v>
      </c>
      <c r="AL23" s="395">
        <v>100680</v>
      </c>
      <c r="AM23" s="393">
        <f t="shared" si="18"/>
        <v>1.84</v>
      </c>
      <c r="AN23" s="395">
        <f t="shared" si="19"/>
        <v>1023840</v>
      </c>
      <c r="AO23" s="393">
        <f>ROUND(AQ23/AQ7*100,2)</f>
        <v>3.16</v>
      </c>
      <c r="AP23" s="394">
        <f>ROUND(AQ23/AQ36,2)</f>
        <v>7.97</v>
      </c>
      <c r="AQ23" s="395">
        <v>2419418</v>
      </c>
      <c r="AR23" s="393">
        <f>ROUND(AT23/AT7*100,2)</f>
        <v>0.8</v>
      </c>
      <c r="AS23" s="394">
        <f>ROUND(AT23/AT36,2)</f>
        <v>7.74</v>
      </c>
      <c r="AT23" s="395">
        <v>125590</v>
      </c>
      <c r="AU23" s="397">
        <f t="shared" si="20"/>
        <v>2.75</v>
      </c>
      <c r="AV23" s="395">
        <f t="shared" si="21"/>
        <v>2545008</v>
      </c>
      <c r="AW23" s="393">
        <f>ROUND(AY23/AY7*100,2)</f>
        <v>1.6</v>
      </c>
      <c r="AX23" s="394">
        <f>ROUND(AY23/AY36,2)</f>
        <v>4.25</v>
      </c>
      <c r="AY23" s="396">
        <v>872100</v>
      </c>
      <c r="AZ23" s="393">
        <f>ROUND(BB23/BB7*100,2)</f>
        <v>0</v>
      </c>
      <c r="BA23" s="394">
        <f>ROUND(BB23/BB36,2)</f>
        <v>0</v>
      </c>
      <c r="BB23" s="396">
        <v>0</v>
      </c>
      <c r="BC23" s="393">
        <f t="shared" si="22"/>
        <v>1.5</v>
      </c>
      <c r="BD23" s="395">
        <f t="shared" si="23"/>
        <v>872100</v>
      </c>
      <c r="BE23" s="393">
        <f>ROUND(BG23/BG7*100,2)</f>
        <v>1.91</v>
      </c>
      <c r="BF23" s="394">
        <f>ROUND(BG23/BG36,2)</f>
        <v>4.65</v>
      </c>
      <c r="BG23" s="395">
        <v>926313</v>
      </c>
      <c r="BH23" s="393">
        <f>ROUND(BJ23/BJ7*100,2)</f>
        <v>0</v>
      </c>
      <c r="BI23" s="394">
        <f>ROUND(BJ23/BJ36,2)</f>
        <v>0</v>
      </c>
      <c r="BJ23" s="395">
        <v>0</v>
      </c>
      <c r="BK23" s="393">
        <f t="shared" si="24"/>
        <v>1.75</v>
      </c>
      <c r="BL23" s="396">
        <f t="shared" si="25"/>
        <v>926313</v>
      </c>
      <c r="BM23" s="393">
        <f>ROUND(BO23/BO7*100,2)</f>
        <v>1.19</v>
      </c>
      <c r="BN23" s="394">
        <f>ROUND(BO23/BO36,2)</f>
        <v>17.5</v>
      </c>
      <c r="BO23" s="395">
        <v>930700</v>
      </c>
      <c r="BP23" s="398">
        <f>ROUND(BR23/BR7*100,2)</f>
        <v>2.15</v>
      </c>
      <c r="BQ23" s="399">
        <f>ROUND(BR23/BR36,2)</f>
        <v>5.44</v>
      </c>
      <c r="BR23" s="400">
        <f t="shared" si="5"/>
        <v>7027696</v>
      </c>
      <c r="BS23" s="401">
        <f>ROUND(BU23/BU7*100,2)</f>
        <v>7.31</v>
      </c>
      <c r="BT23" s="402">
        <f>ROUND(BU23/BU36,2)</f>
        <v>1875.32</v>
      </c>
      <c r="BU23" s="403">
        <f t="shared" si="26"/>
        <v>11456307</v>
      </c>
      <c r="BV23" s="399">
        <f>ROUND(BX23/BX7*100,2)</f>
        <v>1.63</v>
      </c>
      <c r="BW23" s="399">
        <f>ROUND(BX23/BX36,2)</f>
        <v>15.5</v>
      </c>
      <c r="BX23" s="400">
        <f t="shared" si="27"/>
        <v>1055270</v>
      </c>
      <c r="BY23" s="401">
        <f>ROUND(CA23/CA7*100,2)</f>
        <v>1.19</v>
      </c>
      <c r="BZ23" s="402">
        <f>ROUND(CA23/CA36,2)</f>
        <v>17.5</v>
      </c>
      <c r="CA23" s="403">
        <f t="shared" si="28"/>
        <v>930700</v>
      </c>
      <c r="CB23" s="399">
        <f>ROUND(CC23/CC7*100,2)</f>
        <v>3.27</v>
      </c>
      <c r="CC23" s="403">
        <f t="shared" si="10"/>
        <v>20469973</v>
      </c>
      <c r="CD23" s="1"/>
      <c r="CE23" s="1"/>
    </row>
    <row r="24" spans="1:83" ht="23.25" customHeight="1">
      <c r="A24" s="582"/>
      <c r="B24" s="646"/>
      <c r="C24" s="336">
        <v>224</v>
      </c>
      <c r="D24" s="337" t="s">
        <v>33</v>
      </c>
      <c r="E24" s="338">
        <v>18</v>
      </c>
      <c r="F24" s="393">
        <f>ROUND(H24/H7*100,2)</f>
        <v>0</v>
      </c>
      <c r="G24" s="394">
        <f>ROUND(H24/H36,2)</f>
        <v>0</v>
      </c>
      <c r="H24" s="395">
        <v>0</v>
      </c>
      <c r="I24" s="393">
        <f>ROUND(K24/K7*100,2)</f>
        <v>0</v>
      </c>
      <c r="J24" s="394">
        <f>ROUND(K24/K36,2)</f>
        <v>0</v>
      </c>
      <c r="K24" s="395">
        <v>0</v>
      </c>
      <c r="L24" s="393">
        <f>ROUND(N24/N7*100,2)</f>
        <v>0</v>
      </c>
      <c r="M24" s="394">
        <f>ROUND(N24/N36,2)</f>
        <v>0</v>
      </c>
      <c r="N24" s="396">
        <v>0</v>
      </c>
      <c r="O24" s="393">
        <f t="shared" si="13"/>
        <v>0</v>
      </c>
      <c r="P24" s="395">
        <f t="shared" si="29"/>
        <v>0</v>
      </c>
      <c r="Q24" s="393">
        <f>ROUND(S24/S7*100,2)</f>
        <v>0</v>
      </c>
      <c r="R24" s="394">
        <f>ROUND(S24/S36,2)</f>
        <v>0</v>
      </c>
      <c r="S24" s="395">
        <v>0</v>
      </c>
      <c r="T24" s="397">
        <f>ROUND(V24/V7*100,2)</f>
        <v>0</v>
      </c>
      <c r="U24" s="394">
        <f>ROUND(V24/V36,2)</f>
        <v>0</v>
      </c>
      <c r="V24" s="396">
        <v>0</v>
      </c>
      <c r="W24" s="393">
        <f t="shared" si="14"/>
        <v>0</v>
      </c>
      <c r="X24" s="395">
        <f t="shared" si="15"/>
        <v>0</v>
      </c>
      <c r="Y24" s="393">
        <f>ROUND(AA24/AA7*100,2)</f>
        <v>0</v>
      </c>
      <c r="Z24" s="394">
        <f>ROUND(AA24/AA36,2)</f>
        <v>0</v>
      </c>
      <c r="AA24" s="396">
        <v>0</v>
      </c>
      <c r="AB24" s="393">
        <f>ROUND(AD24/AD7*100,2)</f>
        <v>0</v>
      </c>
      <c r="AC24" s="394">
        <f>ROUND(AD24/AD36,2)</f>
        <v>0</v>
      </c>
      <c r="AD24" s="395">
        <v>0</v>
      </c>
      <c r="AE24" s="393">
        <f t="shared" si="16"/>
        <v>0</v>
      </c>
      <c r="AF24" s="396">
        <f t="shared" si="17"/>
        <v>0</v>
      </c>
      <c r="AG24" s="393">
        <f>ROUND(AI24/AI7*100,2)</f>
        <v>0.31</v>
      </c>
      <c r="AH24" s="394">
        <f>ROUND(AI24/AI36,2)</f>
        <v>0.77</v>
      </c>
      <c r="AI24" s="395">
        <v>135100</v>
      </c>
      <c r="AJ24" s="393">
        <f>ROUND(AL24/AL7*100,2)</f>
        <v>0</v>
      </c>
      <c r="AK24" s="394">
        <f>ROUND(AL24/AL36,2)</f>
        <v>0</v>
      </c>
      <c r="AL24" s="395">
        <v>0</v>
      </c>
      <c r="AM24" s="393">
        <f t="shared" si="18"/>
        <v>0.24</v>
      </c>
      <c r="AN24" s="395">
        <f t="shared" si="19"/>
        <v>135100</v>
      </c>
      <c r="AO24" s="393">
        <f>ROUND(AQ24/AQ7*100,2)</f>
        <v>0</v>
      </c>
      <c r="AP24" s="394">
        <f>ROUND(AQ24/AQ36,2)</f>
        <v>0</v>
      </c>
      <c r="AQ24" s="395">
        <v>0</v>
      </c>
      <c r="AR24" s="393">
        <f>ROUND(AT24/AT7*100,2)</f>
        <v>0</v>
      </c>
      <c r="AS24" s="394">
        <f>ROUND(AT24/AT36,2)</f>
        <v>0</v>
      </c>
      <c r="AT24" s="395">
        <v>0</v>
      </c>
      <c r="AU24" s="397">
        <f t="shared" si="20"/>
        <v>0</v>
      </c>
      <c r="AV24" s="395">
        <f t="shared" si="21"/>
        <v>0</v>
      </c>
      <c r="AW24" s="393">
        <f>ROUND(AY24/AY7*100,2)</f>
        <v>0</v>
      </c>
      <c r="AX24" s="394">
        <f>ROUND(AY24/AY36,2)</f>
        <v>0</v>
      </c>
      <c r="AY24" s="396">
        <v>0</v>
      </c>
      <c r="AZ24" s="393">
        <f>ROUND(BB24/BB7*100,2)</f>
        <v>0</v>
      </c>
      <c r="BA24" s="394">
        <f>ROUND(BB24/BB36,2)</f>
        <v>0</v>
      </c>
      <c r="BB24" s="396">
        <v>0</v>
      </c>
      <c r="BC24" s="393">
        <f t="shared" si="22"/>
        <v>0</v>
      </c>
      <c r="BD24" s="395">
        <f t="shared" si="23"/>
        <v>0</v>
      </c>
      <c r="BE24" s="393">
        <f>ROUND(BG24/BG7*100,2)</f>
        <v>0</v>
      </c>
      <c r="BF24" s="394">
        <f>ROUND(BG24/BG36,2)</f>
        <v>0</v>
      </c>
      <c r="BG24" s="395">
        <v>0</v>
      </c>
      <c r="BH24" s="393">
        <f>ROUND(BJ24/BJ7*100,2)</f>
        <v>0</v>
      </c>
      <c r="BI24" s="394">
        <f>ROUND(BJ24/BJ36,2)</f>
        <v>0</v>
      </c>
      <c r="BJ24" s="395">
        <v>0</v>
      </c>
      <c r="BK24" s="393">
        <f t="shared" si="24"/>
        <v>0</v>
      </c>
      <c r="BL24" s="396">
        <f t="shared" si="25"/>
        <v>0</v>
      </c>
      <c r="BM24" s="393">
        <f>ROUND(BO24/BO7*100,2)</f>
        <v>0</v>
      </c>
      <c r="BN24" s="394">
        <f>ROUND(BO24/BO36,2)</f>
        <v>0</v>
      </c>
      <c r="BO24" s="395">
        <v>0</v>
      </c>
      <c r="BP24" s="398">
        <f>ROUND(BR24/BR7*100,2)</f>
        <v>0.04</v>
      </c>
      <c r="BQ24" s="399">
        <f>ROUND(BR24/BR36,2)</f>
        <v>0.1</v>
      </c>
      <c r="BR24" s="400">
        <f t="shared" si="5"/>
        <v>135100</v>
      </c>
      <c r="BS24" s="401">
        <f>ROUND(BU24/BU7*100,2)</f>
        <v>0</v>
      </c>
      <c r="BT24" s="402">
        <f>ROUND(BU24/BU36,2)</f>
        <v>0</v>
      </c>
      <c r="BU24" s="403">
        <f t="shared" si="26"/>
        <v>0</v>
      </c>
      <c r="BV24" s="399">
        <f>ROUND(BX24/BX7*100,2)</f>
        <v>0</v>
      </c>
      <c r="BW24" s="399">
        <f>ROUND(BX24/BX36,2)</f>
        <v>0</v>
      </c>
      <c r="BX24" s="400">
        <f t="shared" si="27"/>
        <v>0</v>
      </c>
      <c r="BY24" s="401">
        <f>ROUND(CA24/CA7*100,2)</f>
        <v>0</v>
      </c>
      <c r="BZ24" s="402">
        <f>ROUND(CA24/CA36,2)</f>
        <v>0</v>
      </c>
      <c r="CA24" s="403">
        <f t="shared" si="28"/>
        <v>0</v>
      </c>
      <c r="CB24" s="399">
        <f>ROUND(CC24/CC7*100,2)</f>
        <v>0.02</v>
      </c>
      <c r="CC24" s="403">
        <f t="shared" si="10"/>
        <v>135100</v>
      </c>
      <c r="CD24" s="1"/>
      <c r="CE24" s="1"/>
    </row>
    <row r="25" spans="1:83" ht="24.75" customHeight="1">
      <c r="A25" s="582"/>
      <c r="B25" s="646"/>
      <c r="C25" s="336">
        <v>225</v>
      </c>
      <c r="D25" s="337" t="s">
        <v>11</v>
      </c>
      <c r="E25" s="338">
        <v>19</v>
      </c>
      <c r="F25" s="393">
        <f>ROUND(H25/H7*100,2)</f>
        <v>0</v>
      </c>
      <c r="G25" s="394">
        <f>ROUND(H25/H36,2)</f>
        <v>0</v>
      </c>
      <c r="H25" s="395">
        <v>0</v>
      </c>
      <c r="I25" s="393">
        <f>ROUND(K25/K7*100,2)</f>
        <v>2.94</v>
      </c>
      <c r="J25" s="394">
        <f>ROUND(K25/K36,2)</f>
        <v>753.91</v>
      </c>
      <c r="K25" s="395">
        <v>4605614</v>
      </c>
      <c r="L25" s="393">
        <f>ROUND(N25/N7*100,2)</f>
        <v>8.45</v>
      </c>
      <c r="M25" s="394">
        <f>ROUND(N25/N36,2)</f>
        <v>80.71</v>
      </c>
      <c r="N25" s="396">
        <v>900000</v>
      </c>
      <c r="O25" s="393">
        <f t="shared" si="13"/>
        <v>3.28</v>
      </c>
      <c r="P25" s="395">
        <f t="shared" si="29"/>
        <v>5505614</v>
      </c>
      <c r="Q25" s="393">
        <f>ROUND(S25/S7*100,2)</f>
        <v>0</v>
      </c>
      <c r="R25" s="394">
        <f>ROUND(S25/S36,2)</f>
        <v>0</v>
      </c>
      <c r="S25" s="395">
        <v>0</v>
      </c>
      <c r="T25" s="397">
        <f>ROUND(V25/V7*100,2)</f>
        <v>12.81</v>
      </c>
      <c r="U25" s="394">
        <f>ROUND(V25/V36,2)</f>
        <v>109.21</v>
      </c>
      <c r="V25" s="396">
        <v>1000000</v>
      </c>
      <c r="W25" s="393">
        <f t="shared" si="14"/>
        <v>3.11</v>
      </c>
      <c r="X25" s="395">
        <f t="shared" si="15"/>
        <v>1000000</v>
      </c>
      <c r="Y25" s="393">
        <f>ROUND(AA25/AA7*100,2)</f>
        <v>1.41</v>
      </c>
      <c r="Z25" s="394">
        <f>ROUND(AA25/AA36,2)</f>
        <v>3.43</v>
      </c>
      <c r="AA25" s="396">
        <v>1090000</v>
      </c>
      <c r="AB25" s="393">
        <f>ROUND(AD25/AD7*100,2)</f>
        <v>0.12</v>
      </c>
      <c r="AC25" s="394">
        <f>ROUND(AD25/AD36,2)</f>
        <v>1.05</v>
      </c>
      <c r="AD25" s="395">
        <v>13000</v>
      </c>
      <c r="AE25" s="393">
        <f t="shared" si="16"/>
        <v>1.25</v>
      </c>
      <c r="AF25" s="396">
        <f t="shared" si="17"/>
        <v>1103000</v>
      </c>
      <c r="AG25" s="393">
        <f>ROUND(AI25/AI7*100,2)</f>
        <v>1.56</v>
      </c>
      <c r="AH25" s="394">
        <f>ROUND(AI25/AI36,2)</f>
        <v>3.89</v>
      </c>
      <c r="AI25" s="395">
        <v>685350</v>
      </c>
      <c r="AJ25" s="393">
        <f>ROUND(AL25/AL7*100,2)</f>
        <v>0.1</v>
      </c>
      <c r="AK25" s="394">
        <f>ROUND(AL25/AL36,2)</f>
        <v>0.93</v>
      </c>
      <c r="AL25" s="395">
        <v>11150</v>
      </c>
      <c r="AM25" s="393">
        <f t="shared" si="18"/>
        <v>1.25</v>
      </c>
      <c r="AN25" s="395">
        <f t="shared" si="19"/>
        <v>696500</v>
      </c>
      <c r="AO25" s="393">
        <f>ROUND(AQ25/AQ7*100,2)</f>
        <v>1.7</v>
      </c>
      <c r="AP25" s="394">
        <f>ROUND(AQ25/AQ36,2)</f>
        <v>4.28</v>
      </c>
      <c r="AQ25" s="395">
        <v>1300000</v>
      </c>
      <c r="AR25" s="393">
        <f>ROUND(AT25/AT7*100,2)</f>
        <v>0.12</v>
      </c>
      <c r="AS25" s="394">
        <f>ROUND(AT25/AT36,2)</f>
        <v>1.15</v>
      </c>
      <c r="AT25" s="395">
        <v>18600</v>
      </c>
      <c r="AU25" s="397">
        <f t="shared" si="20"/>
        <v>1.43</v>
      </c>
      <c r="AV25" s="395">
        <f t="shared" si="21"/>
        <v>1318600</v>
      </c>
      <c r="AW25" s="393">
        <f>ROUND(AY25/AY7*100,2)</f>
        <v>2.11</v>
      </c>
      <c r="AX25" s="394">
        <f>ROUND(AY25/AY36,2)</f>
        <v>5.63</v>
      </c>
      <c r="AY25" s="396">
        <v>1154880</v>
      </c>
      <c r="AZ25" s="393">
        <f>ROUND(BB25/BB7*100,2)</f>
        <v>0</v>
      </c>
      <c r="BA25" s="394">
        <f>ROUND(BB25/BB36,2)</f>
        <v>0</v>
      </c>
      <c r="BB25" s="396">
        <v>0</v>
      </c>
      <c r="BC25" s="393">
        <f t="shared" si="22"/>
        <v>1.98</v>
      </c>
      <c r="BD25" s="395">
        <f t="shared" si="23"/>
        <v>1154880</v>
      </c>
      <c r="BE25" s="393">
        <f>ROUND(BG25/BG7*100,2)</f>
        <v>1.61</v>
      </c>
      <c r="BF25" s="394">
        <f>ROUND(BG25/BG36,2)</f>
        <v>3.92</v>
      </c>
      <c r="BG25" s="395">
        <v>780000</v>
      </c>
      <c r="BH25" s="393">
        <f>ROUND(BJ25/BJ7*100,2)</f>
        <v>0</v>
      </c>
      <c r="BI25" s="394">
        <f>ROUND(BJ25/BJ36,2)</f>
        <v>0</v>
      </c>
      <c r="BJ25" s="395">
        <v>0</v>
      </c>
      <c r="BK25" s="393">
        <f t="shared" si="24"/>
        <v>1.47</v>
      </c>
      <c r="BL25" s="396">
        <f t="shared" si="25"/>
        <v>780000</v>
      </c>
      <c r="BM25" s="393">
        <f>ROUND(BO25/BO7*100,2)</f>
        <v>0.93</v>
      </c>
      <c r="BN25" s="394">
        <f>ROUND(BO25/BO36,2)</f>
        <v>13.69</v>
      </c>
      <c r="BO25" s="395">
        <v>728000</v>
      </c>
      <c r="BP25" s="398">
        <f>ROUND(BR25/BR7*100,2)</f>
        <v>1.54</v>
      </c>
      <c r="BQ25" s="399">
        <f>ROUND(BR25/BR36,2)+0.01</f>
        <v>3.88</v>
      </c>
      <c r="BR25" s="400">
        <f t="shared" si="5"/>
        <v>5010230</v>
      </c>
      <c r="BS25" s="401">
        <f>ROUND(BU25/BU7*100,2)</f>
        <v>2.94</v>
      </c>
      <c r="BT25" s="402">
        <f>ROUND(BU25/BU36,2)</f>
        <v>753.91</v>
      </c>
      <c r="BU25" s="403">
        <f t="shared" si="26"/>
        <v>4605614</v>
      </c>
      <c r="BV25" s="399">
        <f>ROUND(BX25/BX7*100,2)</f>
        <v>3</v>
      </c>
      <c r="BW25" s="399">
        <f>ROUND(BX25/BX36,2)</f>
        <v>28.54</v>
      </c>
      <c r="BX25" s="400">
        <f t="shared" si="27"/>
        <v>1942750</v>
      </c>
      <c r="BY25" s="401">
        <f>ROUND(CA25/CA7*100,2)</f>
        <v>0.93</v>
      </c>
      <c r="BZ25" s="402">
        <f>ROUND(CA25/CA36,2)</f>
        <v>13.69</v>
      </c>
      <c r="CA25" s="403">
        <f t="shared" si="28"/>
        <v>728000</v>
      </c>
      <c r="CB25" s="399">
        <f>ROUND(CC25/CC7*100,2)</f>
        <v>1.96</v>
      </c>
      <c r="CC25" s="403">
        <f t="shared" si="10"/>
        <v>12286594</v>
      </c>
      <c r="CD25" s="1"/>
      <c r="CE25" s="1"/>
    </row>
    <row r="26" spans="1:83" ht="23.25" customHeight="1" thickBot="1">
      <c r="A26" s="582"/>
      <c r="B26" s="675"/>
      <c r="C26" s="340">
        <v>226</v>
      </c>
      <c r="D26" s="341" t="s">
        <v>34</v>
      </c>
      <c r="E26" s="375">
        <v>20</v>
      </c>
      <c r="F26" s="419">
        <f>ROUND(H26/H7*100,2)</f>
        <v>0</v>
      </c>
      <c r="G26" s="420">
        <f>ROUND(H26/H36,2)</f>
        <v>0</v>
      </c>
      <c r="H26" s="421">
        <v>0</v>
      </c>
      <c r="I26" s="419">
        <f>ROUND(K26/K7*100,2)</f>
        <v>1.97</v>
      </c>
      <c r="J26" s="420">
        <f>ROUND(K26/K36,2)</f>
        <v>506.69</v>
      </c>
      <c r="K26" s="421">
        <v>3095393</v>
      </c>
      <c r="L26" s="419">
        <f>ROUND(N26/N7*100,2)</f>
        <v>0</v>
      </c>
      <c r="M26" s="420">
        <f>ROUND(N26/N36,2)</f>
        <v>0</v>
      </c>
      <c r="N26" s="422">
        <v>0</v>
      </c>
      <c r="O26" s="419">
        <f t="shared" si="13"/>
        <v>1.84</v>
      </c>
      <c r="P26" s="421">
        <f t="shared" si="29"/>
        <v>3095393</v>
      </c>
      <c r="Q26" s="419">
        <f>ROUND(S26/S7*100,2)</f>
        <v>0</v>
      </c>
      <c r="R26" s="420">
        <f>ROUND(S26/S36,2)</f>
        <v>0</v>
      </c>
      <c r="S26" s="421">
        <v>0</v>
      </c>
      <c r="T26" s="423">
        <f>ROUND(V26/V7*100,2)</f>
        <v>6.41</v>
      </c>
      <c r="U26" s="420">
        <f>ROUND(V26/V36,2)</f>
        <v>54.6</v>
      </c>
      <c r="V26" s="422">
        <v>500000</v>
      </c>
      <c r="W26" s="419">
        <f t="shared" si="14"/>
        <v>1.56</v>
      </c>
      <c r="X26" s="421">
        <f t="shared" si="15"/>
        <v>500000</v>
      </c>
      <c r="Y26" s="419">
        <f>ROUND(AA26/AA7*100,2)</f>
        <v>1.76</v>
      </c>
      <c r="Z26" s="420">
        <f>ROUND(AA26/AA36,2)</f>
        <v>4.27</v>
      </c>
      <c r="AA26" s="422">
        <v>1360000</v>
      </c>
      <c r="AB26" s="419">
        <f>ROUND(AD26/AD7*100,2)</f>
        <v>0.39</v>
      </c>
      <c r="AC26" s="420">
        <f>ROUND(AD26/AD36,2)+0.01</f>
        <v>3.4099999999999997</v>
      </c>
      <c r="AD26" s="421">
        <v>42000</v>
      </c>
      <c r="AE26" s="419">
        <f t="shared" si="16"/>
        <v>1.59</v>
      </c>
      <c r="AF26" s="422">
        <f t="shared" si="17"/>
        <v>1402000</v>
      </c>
      <c r="AG26" s="419">
        <f>ROUND(AI26/AI7*100,2)</f>
        <v>2.53</v>
      </c>
      <c r="AH26" s="420">
        <f>ROUND(AI26/AI36,2)</f>
        <v>6.3</v>
      </c>
      <c r="AI26" s="421">
        <v>1110700</v>
      </c>
      <c r="AJ26" s="419">
        <f>ROUND(AL26/AL7*100,2)</f>
        <v>0</v>
      </c>
      <c r="AK26" s="420">
        <f>ROUND(AL26/AL36,2)</f>
        <v>0</v>
      </c>
      <c r="AL26" s="421">
        <v>0</v>
      </c>
      <c r="AM26" s="419">
        <f t="shared" si="18"/>
        <v>2</v>
      </c>
      <c r="AN26" s="421">
        <f t="shared" si="19"/>
        <v>1110700</v>
      </c>
      <c r="AO26" s="419">
        <f>ROUND(AQ26/AQ7*100,2)</f>
        <v>0.8</v>
      </c>
      <c r="AP26" s="420">
        <f>ROUND(AQ26/AQ36,2)</f>
        <v>2.03</v>
      </c>
      <c r="AQ26" s="421">
        <v>615000</v>
      </c>
      <c r="AR26" s="419">
        <f>ROUND(AT26/AT7*100,2)</f>
        <v>0.05</v>
      </c>
      <c r="AS26" s="420">
        <f>ROUND(AT26/AT36,2)</f>
        <v>0.46</v>
      </c>
      <c r="AT26" s="421">
        <v>7500</v>
      </c>
      <c r="AU26" s="423">
        <f t="shared" si="20"/>
        <v>0.67</v>
      </c>
      <c r="AV26" s="421">
        <f t="shared" si="21"/>
        <v>622500</v>
      </c>
      <c r="AW26" s="419">
        <f>ROUND(AY26/AY7*100,2)</f>
        <v>1.22</v>
      </c>
      <c r="AX26" s="420">
        <f>ROUND(AY26/AY36,2)+0.01</f>
        <v>3.2699999999999996</v>
      </c>
      <c r="AY26" s="422">
        <v>669200</v>
      </c>
      <c r="AZ26" s="419">
        <f>ROUND(BB26/BB7*100,2)</f>
        <v>0</v>
      </c>
      <c r="BA26" s="420">
        <f>ROUND(BB26/BB36,2)</f>
        <v>0</v>
      </c>
      <c r="BB26" s="422">
        <v>0</v>
      </c>
      <c r="BC26" s="419">
        <f t="shared" si="22"/>
        <v>1.15</v>
      </c>
      <c r="BD26" s="421">
        <f t="shared" si="23"/>
        <v>669200</v>
      </c>
      <c r="BE26" s="419">
        <f>ROUND(BG26/BG7*100,2)</f>
        <v>0.75</v>
      </c>
      <c r="BF26" s="420">
        <f>ROUND(BG26/BG36,2)</f>
        <v>1.83</v>
      </c>
      <c r="BG26" s="421">
        <v>364761</v>
      </c>
      <c r="BH26" s="419">
        <f>ROUND(BJ26/BJ7*100,2)</f>
        <v>0</v>
      </c>
      <c r="BI26" s="420">
        <f>ROUND(BJ26/BJ36,2)</f>
        <v>0</v>
      </c>
      <c r="BJ26" s="421">
        <v>0</v>
      </c>
      <c r="BK26" s="419">
        <f t="shared" si="24"/>
        <v>0.69</v>
      </c>
      <c r="BL26" s="422">
        <f t="shared" si="25"/>
        <v>364761</v>
      </c>
      <c r="BM26" s="419">
        <f>ROUND(BO26/BO7*100,2)</f>
        <v>0.78</v>
      </c>
      <c r="BN26" s="420">
        <f>ROUND(BO26/BO36,2)</f>
        <v>11.39</v>
      </c>
      <c r="BO26" s="421">
        <v>606051</v>
      </c>
      <c r="BP26" s="424">
        <f>ROUND(BR26/BR7*100,2)</f>
        <v>1.26</v>
      </c>
      <c r="BQ26" s="425">
        <f>ROUND(BR26/BR36,2)</f>
        <v>3.19</v>
      </c>
      <c r="BR26" s="400">
        <f t="shared" si="5"/>
        <v>4119661</v>
      </c>
      <c r="BS26" s="426">
        <f>ROUND(BU26/BU7*100,2)</f>
        <v>1.97</v>
      </c>
      <c r="BT26" s="427">
        <f>ROUND(BU26/BU36,2)</f>
        <v>506.69</v>
      </c>
      <c r="BU26" s="428">
        <f t="shared" si="26"/>
        <v>3095393</v>
      </c>
      <c r="BV26" s="425">
        <f>ROUND(BX26/BX7*100,2)</f>
        <v>0.85</v>
      </c>
      <c r="BW26" s="425">
        <f>ROUND(BX26/BX36,2)</f>
        <v>8.07</v>
      </c>
      <c r="BX26" s="429">
        <f t="shared" si="27"/>
        <v>549500</v>
      </c>
      <c r="BY26" s="426">
        <f>ROUND(CA26/CA7*100,2)</f>
        <v>0.78</v>
      </c>
      <c r="BZ26" s="427">
        <f>ROUND(CA26/CA36,2)</f>
        <v>11.39</v>
      </c>
      <c r="CA26" s="428">
        <f t="shared" si="28"/>
        <v>606051</v>
      </c>
      <c r="CB26" s="425">
        <f>ROUND(CC26/CC7*100,2)-0.01</f>
        <v>1.33</v>
      </c>
      <c r="CC26" s="428">
        <f t="shared" si="10"/>
        <v>8370605</v>
      </c>
      <c r="CD26" s="1"/>
      <c r="CE26" s="1"/>
    </row>
    <row r="27" spans="1:83" s="8" customFormat="1" ht="32.25" customHeight="1" thickBot="1">
      <c r="A27" s="9" t="s">
        <v>0</v>
      </c>
      <c r="B27" s="15">
        <v>290</v>
      </c>
      <c r="C27" s="15"/>
      <c r="D27" s="359" t="s">
        <v>0</v>
      </c>
      <c r="E27" s="360">
        <v>21</v>
      </c>
      <c r="F27" s="432">
        <f>ROUND(H27/H7*100,2)</f>
        <v>0</v>
      </c>
      <c r="G27" s="433">
        <f>ROUND(H27/H36,2)</f>
        <v>0</v>
      </c>
      <c r="H27" s="434">
        <v>0</v>
      </c>
      <c r="I27" s="432">
        <f>ROUND(K27/K7*100,2)</f>
        <v>1.08</v>
      </c>
      <c r="J27" s="433">
        <f>ROUND(K27/K36,2)</f>
        <v>276.97</v>
      </c>
      <c r="K27" s="434">
        <v>1692024</v>
      </c>
      <c r="L27" s="432">
        <f>ROUND(N27/N7*100,2)</f>
        <v>0</v>
      </c>
      <c r="M27" s="433">
        <f>ROUND(N27/N36,2)</f>
        <v>0</v>
      </c>
      <c r="N27" s="434">
        <v>0</v>
      </c>
      <c r="O27" s="437">
        <f t="shared" si="13"/>
        <v>1.01</v>
      </c>
      <c r="P27" s="441">
        <f t="shared" si="29"/>
        <v>1692024</v>
      </c>
      <c r="Q27" s="432">
        <f>ROUND(S27/S7*100,2)</f>
        <v>1.09</v>
      </c>
      <c r="R27" s="433">
        <f>ROUND(S27/S36,2)</f>
        <v>3.04</v>
      </c>
      <c r="S27" s="434">
        <v>264094</v>
      </c>
      <c r="T27" s="435">
        <f>ROUND(V27/V7*100,2)</f>
        <v>0</v>
      </c>
      <c r="U27" s="433">
        <f>ROUND(V27/V36,2)</f>
        <v>0</v>
      </c>
      <c r="V27" s="436">
        <v>0</v>
      </c>
      <c r="W27" s="432">
        <f t="shared" si="14"/>
        <v>0.82</v>
      </c>
      <c r="X27" s="434">
        <f t="shared" si="15"/>
        <v>264094</v>
      </c>
      <c r="Y27" s="432">
        <f>ROUND(AA27/AA7*100,2)</f>
        <v>0.39</v>
      </c>
      <c r="Z27" s="433">
        <f>ROUND(AA27/AA36,2)</f>
        <v>0.94</v>
      </c>
      <c r="AA27" s="436">
        <v>298190</v>
      </c>
      <c r="AB27" s="432">
        <f>ROUND(AD27/AD7*100,2)</f>
        <v>0</v>
      </c>
      <c r="AC27" s="433">
        <f>ROUND(AD27/AD36,2)</f>
        <v>0</v>
      </c>
      <c r="AD27" s="434">
        <v>0</v>
      </c>
      <c r="AE27" s="432">
        <f t="shared" si="16"/>
        <v>0.34</v>
      </c>
      <c r="AF27" s="434">
        <f t="shared" si="17"/>
        <v>298190</v>
      </c>
      <c r="AG27" s="432">
        <f>ROUND(AI27/AI7*100,2)</f>
        <v>0.32</v>
      </c>
      <c r="AH27" s="433">
        <f>ROUND(AI27/AI36,2)</f>
        <v>0.8</v>
      </c>
      <c r="AI27" s="434">
        <v>141100</v>
      </c>
      <c r="AJ27" s="432">
        <f>ROUND(AL27/AL7*100,2)</f>
        <v>0</v>
      </c>
      <c r="AK27" s="433">
        <f>ROUND(AL27/AL36,2)</f>
        <v>0</v>
      </c>
      <c r="AL27" s="434">
        <v>0</v>
      </c>
      <c r="AM27" s="432">
        <f t="shared" si="18"/>
        <v>0.25</v>
      </c>
      <c r="AN27" s="434">
        <f t="shared" si="19"/>
        <v>141100</v>
      </c>
      <c r="AO27" s="432">
        <f>ROUND(AQ27/AQ7*100,2)</f>
        <v>0.4</v>
      </c>
      <c r="AP27" s="433">
        <f>ROUND(AQ27/AQ36,2)</f>
        <v>1.02</v>
      </c>
      <c r="AQ27" s="434">
        <v>310000</v>
      </c>
      <c r="AR27" s="432">
        <f>ROUND(AT27/AT7*100,2)</f>
        <v>0</v>
      </c>
      <c r="AS27" s="433">
        <f>ROUND(AT27/AT36,2)</f>
        <v>0</v>
      </c>
      <c r="AT27" s="434">
        <v>0</v>
      </c>
      <c r="AU27" s="432">
        <f t="shared" si="20"/>
        <v>0.34</v>
      </c>
      <c r="AV27" s="434">
        <f t="shared" si="21"/>
        <v>310000</v>
      </c>
      <c r="AW27" s="432">
        <f>ROUND(AY27/AY7*100,2)</f>
        <v>0.17</v>
      </c>
      <c r="AX27" s="433">
        <f>ROUND(AY27/AY36,2)</f>
        <v>0.45</v>
      </c>
      <c r="AY27" s="436">
        <v>92500</v>
      </c>
      <c r="AZ27" s="432">
        <f>ROUND(BB27/BB7*100,2)</f>
        <v>0</v>
      </c>
      <c r="BA27" s="433">
        <f>ROUND(BB27/BB36,2)</f>
        <v>0</v>
      </c>
      <c r="BB27" s="436">
        <v>0</v>
      </c>
      <c r="BC27" s="432">
        <f t="shared" si="22"/>
        <v>0.16</v>
      </c>
      <c r="BD27" s="434">
        <f t="shared" si="23"/>
        <v>92500</v>
      </c>
      <c r="BE27" s="432">
        <f>ROUND(BG27/BG7*100,2)</f>
        <v>0.15</v>
      </c>
      <c r="BF27" s="433">
        <f>ROUND(BG27/BG36,2)</f>
        <v>0.36</v>
      </c>
      <c r="BG27" s="434">
        <v>72237</v>
      </c>
      <c r="BH27" s="432">
        <f>ROUND(BJ27/BJ7*100,2)</f>
        <v>0</v>
      </c>
      <c r="BI27" s="433">
        <f>ROUND(BJ27/BJ36,2)</f>
        <v>0</v>
      </c>
      <c r="BJ27" s="434">
        <v>0</v>
      </c>
      <c r="BK27" s="432">
        <f t="shared" si="24"/>
        <v>0.14</v>
      </c>
      <c r="BL27" s="434">
        <f t="shared" si="25"/>
        <v>72237</v>
      </c>
      <c r="BM27" s="432">
        <f>ROUND(BO27/BO7*100,2)</f>
        <v>0.17</v>
      </c>
      <c r="BN27" s="433">
        <f>ROUND(BO27/BO36,2)</f>
        <v>2.44</v>
      </c>
      <c r="BO27" s="434">
        <v>130000</v>
      </c>
      <c r="BP27" s="437">
        <f>ROUND(BR27/BR7*100,2)</f>
        <v>0.36</v>
      </c>
      <c r="BQ27" s="438">
        <f>ROUND(BR27/BR36,2)</f>
        <v>0.91</v>
      </c>
      <c r="BR27" s="400">
        <f t="shared" si="5"/>
        <v>1178121</v>
      </c>
      <c r="BS27" s="432">
        <f>ROUND(BU27/BU7*100,2)</f>
        <v>1.08</v>
      </c>
      <c r="BT27" s="433">
        <f>ROUND(BU27/BU36,2)</f>
        <v>276.97</v>
      </c>
      <c r="BU27" s="434">
        <f t="shared" si="26"/>
        <v>1692024</v>
      </c>
      <c r="BV27" s="437">
        <f>ROUND(BX27/BX7*100,2)</f>
        <v>0</v>
      </c>
      <c r="BW27" s="438">
        <f>ROUND(BX27/BX36,2)</f>
        <v>0</v>
      </c>
      <c r="BX27" s="436">
        <f t="shared" si="27"/>
        <v>0</v>
      </c>
      <c r="BY27" s="432">
        <f>ROUND(CA27/CA7*100,2)</f>
        <v>0.17</v>
      </c>
      <c r="BZ27" s="433">
        <f>ROUND(CA27/CA36,2)</f>
        <v>2.44</v>
      </c>
      <c r="CA27" s="434">
        <f t="shared" si="28"/>
        <v>130000</v>
      </c>
      <c r="CB27" s="437">
        <f>ROUND(CC27/CC7*100,2)</f>
        <v>0.48</v>
      </c>
      <c r="CC27" s="434">
        <f t="shared" si="10"/>
        <v>3000145</v>
      </c>
      <c r="CD27" s="7"/>
      <c r="CE27" s="7"/>
    </row>
    <row r="28" spans="1:83" s="8" customFormat="1" ht="51.75" customHeight="1" thickBot="1">
      <c r="A28" s="361" t="s">
        <v>14</v>
      </c>
      <c r="B28" s="362">
        <v>310</v>
      </c>
      <c r="C28" s="362"/>
      <c r="D28" s="363" t="s">
        <v>40</v>
      </c>
      <c r="E28" s="364">
        <v>22</v>
      </c>
      <c r="F28" s="442">
        <f>ROUND(H28/H7*100,2)</f>
        <v>4.61</v>
      </c>
      <c r="G28" s="443">
        <f>ROUND(H28/H36,2)</f>
        <v>7.5</v>
      </c>
      <c r="H28" s="444">
        <v>30000</v>
      </c>
      <c r="I28" s="442">
        <f>ROUND(K28/K7*100,2)</f>
        <v>1.21</v>
      </c>
      <c r="J28" s="443">
        <f>ROUND(K28/K36,2)</f>
        <v>311.02</v>
      </c>
      <c r="K28" s="444">
        <v>1900000</v>
      </c>
      <c r="L28" s="432">
        <f>ROUND(N28/N7*100,2)</f>
        <v>3.29</v>
      </c>
      <c r="M28" s="433">
        <f>ROUND(N28/N36,2)</f>
        <v>31.39</v>
      </c>
      <c r="N28" s="434">
        <v>350000</v>
      </c>
      <c r="O28" s="442">
        <f t="shared" si="13"/>
        <v>1.36</v>
      </c>
      <c r="P28" s="445">
        <f>H28+K28+N28</f>
        <v>2280000</v>
      </c>
      <c r="Q28" s="442">
        <f>ROUND(S28/S7*100,2)</f>
        <v>0</v>
      </c>
      <c r="R28" s="443">
        <f>ROUND(S28/S36,2)</f>
        <v>0</v>
      </c>
      <c r="S28" s="444">
        <v>0</v>
      </c>
      <c r="T28" s="446">
        <f>ROUND(V28/V7*100,2)</f>
        <v>1.41</v>
      </c>
      <c r="U28" s="443">
        <f>ROUND(V28/V36,2)</f>
        <v>12.01</v>
      </c>
      <c r="V28" s="447">
        <v>110000</v>
      </c>
      <c r="W28" s="442">
        <f t="shared" si="14"/>
        <v>0.34</v>
      </c>
      <c r="X28" s="445">
        <f t="shared" si="15"/>
        <v>110000</v>
      </c>
      <c r="Y28" s="442">
        <f>ROUND(AA28/AA7*100,2)</f>
        <v>0.15</v>
      </c>
      <c r="Z28" s="443">
        <f>ROUND(AA28/AA36,2)</f>
        <v>0.37</v>
      </c>
      <c r="AA28" s="447">
        <v>117500</v>
      </c>
      <c r="AB28" s="442">
        <f>ROUND(AD28/AD7*100,2)</f>
        <v>0.45</v>
      </c>
      <c r="AC28" s="443">
        <f>ROUND(AD28/AD36,2)</f>
        <v>3.96</v>
      </c>
      <c r="AD28" s="444">
        <v>48860</v>
      </c>
      <c r="AE28" s="442">
        <f t="shared" si="16"/>
        <v>0.19</v>
      </c>
      <c r="AF28" s="448">
        <f t="shared" si="17"/>
        <v>166360</v>
      </c>
      <c r="AG28" s="442">
        <f>ROUND(AI28/AI7*100,2)</f>
        <v>0.2</v>
      </c>
      <c r="AH28" s="443">
        <f>ROUND(AI28/AI36,2)</f>
        <v>0.49</v>
      </c>
      <c r="AI28" s="444">
        <v>85670</v>
      </c>
      <c r="AJ28" s="442">
        <f>ROUND(AL28/AL7*100,2)</f>
        <v>0</v>
      </c>
      <c r="AK28" s="443">
        <f>ROUND(AL28/AL36,2)</f>
        <v>0</v>
      </c>
      <c r="AL28" s="444">
        <v>0</v>
      </c>
      <c r="AM28" s="442">
        <f t="shared" si="18"/>
        <v>0.15</v>
      </c>
      <c r="AN28" s="445">
        <f t="shared" si="19"/>
        <v>85670</v>
      </c>
      <c r="AO28" s="442">
        <f>ROUND(AQ28/AQ7*100,2)</f>
        <v>0.29</v>
      </c>
      <c r="AP28" s="443">
        <f>ROUND(AQ28/AQ36,2)</f>
        <v>0.72</v>
      </c>
      <c r="AQ28" s="444">
        <v>220000</v>
      </c>
      <c r="AR28" s="442">
        <f>ROUND(AT28/AT7*100,2)</f>
        <v>0</v>
      </c>
      <c r="AS28" s="443">
        <f>ROUND(AT28/AT36,2)</f>
        <v>0</v>
      </c>
      <c r="AT28" s="444">
        <v>0</v>
      </c>
      <c r="AU28" s="446">
        <f t="shared" si="20"/>
        <v>0.24</v>
      </c>
      <c r="AV28" s="445">
        <f t="shared" si="21"/>
        <v>220000</v>
      </c>
      <c r="AW28" s="442">
        <f>ROUND(AY28/AY7*100,2)</f>
        <v>2.19</v>
      </c>
      <c r="AX28" s="443">
        <f>ROUND(AY28/AY36,2)</f>
        <v>5.83</v>
      </c>
      <c r="AY28" s="447">
        <v>1195544</v>
      </c>
      <c r="AZ28" s="442">
        <f>ROUND(BB28/BB7*100,2)</f>
        <v>0</v>
      </c>
      <c r="BA28" s="443">
        <f>ROUND(BB28/BB36,2)</f>
        <v>0</v>
      </c>
      <c r="BB28" s="447">
        <v>0</v>
      </c>
      <c r="BC28" s="442">
        <f t="shared" si="22"/>
        <v>2.05</v>
      </c>
      <c r="BD28" s="445">
        <f t="shared" si="23"/>
        <v>1195544</v>
      </c>
      <c r="BE28" s="442">
        <f>ROUND(BG28/BG7*100,2)</f>
        <v>1.27</v>
      </c>
      <c r="BF28" s="443">
        <f>ROUND(BG28/BG36,2)</f>
        <v>3.08</v>
      </c>
      <c r="BG28" s="444">
        <v>614118</v>
      </c>
      <c r="BH28" s="442">
        <f>ROUND(BJ28/BJ7*100,2)</f>
        <v>0</v>
      </c>
      <c r="BI28" s="443">
        <f>ROUND(BJ28/BJ36,2)</f>
        <v>0</v>
      </c>
      <c r="BJ28" s="444">
        <v>0</v>
      </c>
      <c r="BK28" s="442">
        <f t="shared" si="24"/>
        <v>1.16</v>
      </c>
      <c r="BL28" s="448">
        <f t="shared" si="25"/>
        <v>614118</v>
      </c>
      <c r="BM28" s="442">
        <f>ROUND(BO28/BO7*100,2)</f>
        <v>0.26</v>
      </c>
      <c r="BN28" s="443">
        <f>ROUND(BO28/BO36,2)</f>
        <v>3.76</v>
      </c>
      <c r="BO28" s="444">
        <v>200000</v>
      </c>
      <c r="BP28" s="449">
        <f>ROUND(BR28/BR7*100,2)</f>
        <v>0.69</v>
      </c>
      <c r="BQ28" s="450">
        <f>ROUND(BR28/BR36,2)</f>
        <v>1.75</v>
      </c>
      <c r="BR28" s="400">
        <f t="shared" si="5"/>
        <v>2262832</v>
      </c>
      <c r="BS28" s="442">
        <f>ROUND(BU28/BU7*100,2)</f>
        <v>1.21</v>
      </c>
      <c r="BT28" s="443">
        <f>ROUND(BU28/BU36,2)</f>
        <v>311.02</v>
      </c>
      <c r="BU28" s="445">
        <f t="shared" si="26"/>
        <v>1900000</v>
      </c>
      <c r="BV28" s="450">
        <f>ROUND(BX28/BX7*100,2)</f>
        <v>0.79</v>
      </c>
      <c r="BW28" s="450">
        <f>ROUND(BX28/BX36,2)</f>
        <v>7.48</v>
      </c>
      <c r="BX28" s="448">
        <f t="shared" si="27"/>
        <v>508860</v>
      </c>
      <c r="BY28" s="442">
        <f>ROUND(CA28/CA7*100,2)</f>
        <v>0.26</v>
      </c>
      <c r="BZ28" s="443">
        <f>ROUND(CA28/CA36,2)</f>
        <v>3.76</v>
      </c>
      <c r="CA28" s="445">
        <f t="shared" si="28"/>
        <v>200000</v>
      </c>
      <c r="CB28" s="450">
        <f>ROUND(CC28/CC7*100,2)</f>
        <v>0.78</v>
      </c>
      <c r="CC28" s="445">
        <f t="shared" si="10"/>
        <v>4871692</v>
      </c>
      <c r="CD28" s="7"/>
      <c r="CE28" s="7"/>
    </row>
    <row r="29" spans="1:83" s="6" customFormat="1" ht="36" customHeight="1" thickBot="1">
      <c r="A29" s="636" t="s">
        <v>36</v>
      </c>
      <c r="B29" s="637"/>
      <c r="C29" s="637"/>
      <c r="D29" s="637"/>
      <c r="E29" s="344">
        <v>23</v>
      </c>
      <c r="F29" s="451">
        <f>F30+F31</f>
        <v>3.07</v>
      </c>
      <c r="G29" s="452">
        <f>G30+G31</f>
        <v>5</v>
      </c>
      <c r="H29" s="452">
        <f>H30+H31</f>
        <v>20000</v>
      </c>
      <c r="I29" s="451">
        <f aca="true" t="shared" si="30" ref="I29:N29">I30+I31</f>
        <v>1.29</v>
      </c>
      <c r="J29" s="452">
        <f t="shared" si="30"/>
        <v>329.62</v>
      </c>
      <c r="K29" s="453">
        <f>K30+K31</f>
        <v>2013629</v>
      </c>
      <c r="L29" s="451">
        <f t="shared" si="30"/>
        <v>0.19</v>
      </c>
      <c r="M29" s="452">
        <f t="shared" si="30"/>
        <v>1.79</v>
      </c>
      <c r="N29" s="454">
        <f t="shared" si="30"/>
        <v>20000</v>
      </c>
      <c r="O29" s="451">
        <f aca="true" t="shared" si="31" ref="O29:BZ29">O30+O31</f>
        <v>1.22</v>
      </c>
      <c r="P29" s="453">
        <f>P30+P31</f>
        <v>2053629</v>
      </c>
      <c r="Q29" s="451">
        <f t="shared" si="31"/>
        <v>0.02</v>
      </c>
      <c r="R29" s="452">
        <f t="shared" si="31"/>
        <v>0.05</v>
      </c>
      <c r="S29" s="453">
        <f t="shared" si="31"/>
        <v>4305</v>
      </c>
      <c r="T29" s="455">
        <f t="shared" si="31"/>
        <v>3.88</v>
      </c>
      <c r="U29" s="452">
        <f t="shared" si="31"/>
        <v>33.11</v>
      </c>
      <c r="V29" s="454">
        <f t="shared" si="31"/>
        <v>303100</v>
      </c>
      <c r="W29" s="451">
        <f t="shared" si="31"/>
        <v>0.95</v>
      </c>
      <c r="X29" s="453">
        <f t="shared" si="31"/>
        <v>307405</v>
      </c>
      <c r="Y29" s="451">
        <f t="shared" si="31"/>
        <v>0.46</v>
      </c>
      <c r="Z29" s="452">
        <f t="shared" si="31"/>
        <v>1.14</v>
      </c>
      <c r="AA29" s="454">
        <f t="shared" si="31"/>
        <v>358802</v>
      </c>
      <c r="AB29" s="451">
        <f t="shared" si="31"/>
        <v>0.27</v>
      </c>
      <c r="AC29" s="452">
        <f t="shared" si="31"/>
        <v>2.43</v>
      </c>
      <c r="AD29" s="453">
        <f t="shared" si="31"/>
        <v>30014</v>
      </c>
      <c r="AE29" s="451">
        <f t="shared" si="31"/>
        <v>0.43</v>
      </c>
      <c r="AF29" s="454">
        <f t="shared" si="31"/>
        <v>388816</v>
      </c>
      <c r="AG29" s="451">
        <f t="shared" si="31"/>
        <v>0.53</v>
      </c>
      <c r="AH29" s="452">
        <f t="shared" si="31"/>
        <v>1.34</v>
      </c>
      <c r="AI29" s="453">
        <f t="shared" si="31"/>
        <v>235530</v>
      </c>
      <c r="AJ29" s="451">
        <f t="shared" si="31"/>
        <v>0</v>
      </c>
      <c r="AK29" s="452">
        <f t="shared" si="31"/>
        <v>0</v>
      </c>
      <c r="AL29" s="453">
        <f t="shared" si="31"/>
        <v>0</v>
      </c>
      <c r="AM29" s="451">
        <f t="shared" si="31"/>
        <v>0.42000000000000004</v>
      </c>
      <c r="AN29" s="453">
        <f t="shared" si="31"/>
        <v>235530</v>
      </c>
      <c r="AO29" s="451">
        <f t="shared" si="31"/>
        <v>1.49</v>
      </c>
      <c r="AP29" s="452">
        <f t="shared" si="31"/>
        <v>3.76</v>
      </c>
      <c r="AQ29" s="453">
        <f t="shared" si="31"/>
        <v>1141000</v>
      </c>
      <c r="AR29" s="451">
        <f t="shared" si="31"/>
        <v>0.09</v>
      </c>
      <c r="AS29" s="452">
        <f>AS30+AS31</f>
        <v>0.9299999999999999</v>
      </c>
      <c r="AT29" s="453">
        <f t="shared" si="31"/>
        <v>15000</v>
      </c>
      <c r="AU29" s="455">
        <f t="shared" si="31"/>
        <v>1.2399999999999998</v>
      </c>
      <c r="AV29" s="453">
        <f t="shared" si="31"/>
        <v>1156000</v>
      </c>
      <c r="AW29" s="451">
        <f t="shared" si="31"/>
        <v>1.71</v>
      </c>
      <c r="AX29" s="452">
        <f t="shared" si="31"/>
        <v>4.5600000000000005</v>
      </c>
      <c r="AY29" s="454">
        <f t="shared" si="31"/>
        <v>933420</v>
      </c>
      <c r="AZ29" s="451">
        <f t="shared" si="31"/>
        <v>0.82</v>
      </c>
      <c r="BA29" s="452">
        <f t="shared" si="31"/>
        <v>9.23</v>
      </c>
      <c r="BB29" s="454">
        <f t="shared" si="31"/>
        <v>29540</v>
      </c>
      <c r="BC29" s="451">
        <f t="shared" si="31"/>
        <v>1.66</v>
      </c>
      <c r="BD29" s="453">
        <f t="shared" si="31"/>
        <v>962960</v>
      </c>
      <c r="BE29" s="451">
        <f t="shared" si="31"/>
        <v>1.07</v>
      </c>
      <c r="BF29" s="452">
        <f t="shared" si="31"/>
        <v>2.62</v>
      </c>
      <c r="BG29" s="453">
        <f t="shared" si="31"/>
        <v>520951</v>
      </c>
      <c r="BH29" s="451">
        <f t="shared" si="31"/>
        <v>1.02</v>
      </c>
      <c r="BI29" s="452">
        <f t="shared" si="31"/>
        <v>11.52</v>
      </c>
      <c r="BJ29" s="453">
        <f t="shared" si="31"/>
        <v>45365</v>
      </c>
      <c r="BK29" s="451">
        <f t="shared" si="31"/>
        <v>1.07</v>
      </c>
      <c r="BL29" s="454">
        <f t="shared" si="31"/>
        <v>566316</v>
      </c>
      <c r="BM29" s="451">
        <f t="shared" si="31"/>
        <v>0.62</v>
      </c>
      <c r="BN29" s="452">
        <f t="shared" si="31"/>
        <v>9.13</v>
      </c>
      <c r="BO29" s="453">
        <f t="shared" si="31"/>
        <v>485000</v>
      </c>
      <c r="BP29" s="456">
        <f t="shared" si="31"/>
        <v>0.99</v>
      </c>
      <c r="BQ29" s="457">
        <f t="shared" si="31"/>
        <v>2.476</v>
      </c>
      <c r="BR29" s="457">
        <f t="shared" si="31"/>
        <v>3214008</v>
      </c>
      <c r="BS29" s="451">
        <f t="shared" si="31"/>
        <v>1.29</v>
      </c>
      <c r="BT29" s="452">
        <f t="shared" si="31"/>
        <v>329.61</v>
      </c>
      <c r="BU29" s="453">
        <f t="shared" si="31"/>
        <v>2013629</v>
      </c>
      <c r="BV29" s="457">
        <f t="shared" si="31"/>
        <v>0.68</v>
      </c>
      <c r="BW29" s="457">
        <f t="shared" si="31"/>
        <v>6.51</v>
      </c>
      <c r="BX29" s="454">
        <f t="shared" si="31"/>
        <v>443019</v>
      </c>
      <c r="BY29" s="451">
        <f t="shared" si="31"/>
        <v>0.62</v>
      </c>
      <c r="BZ29" s="452">
        <f t="shared" si="31"/>
        <v>9.13</v>
      </c>
      <c r="CA29" s="453">
        <f>CA30+CA31</f>
        <v>485000</v>
      </c>
      <c r="CB29" s="457">
        <f>CB30+CB31</f>
        <v>1.01</v>
      </c>
      <c r="CC29" s="453">
        <f>CC30+CC31</f>
        <v>6155656</v>
      </c>
      <c r="CD29" s="5"/>
      <c r="CE29" s="5"/>
    </row>
    <row r="30" spans="1:83" ht="36" customHeight="1">
      <c r="A30" s="193" t="s">
        <v>12</v>
      </c>
      <c r="B30" s="367">
        <v>340</v>
      </c>
      <c r="C30" s="367"/>
      <c r="D30" s="368" t="s">
        <v>12</v>
      </c>
      <c r="E30" s="458">
        <v>24</v>
      </c>
      <c r="F30" s="459">
        <f>ROUND(H30/H7*100,2)</f>
        <v>0</v>
      </c>
      <c r="G30" s="460">
        <f>ROUND(H30/H36,2)</f>
        <v>0</v>
      </c>
      <c r="H30" s="461">
        <v>0</v>
      </c>
      <c r="I30" s="459">
        <f>ROUND(K30/K7*100,2)</f>
        <v>0</v>
      </c>
      <c r="J30" s="460">
        <f>ROUND(K30/K36,2)</f>
        <v>0</v>
      </c>
      <c r="K30" s="461">
        <v>0</v>
      </c>
      <c r="L30" s="393">
        <f>ROUND(N30/N7*100,2)</f>
        <v>0</v>
      </c>
      <c r="M30" s="394">
        <f>ROUND(N30/N36,2)</f>
        <v>0</v>
      </c>
      <c r="N30" s="462">
        <v>0</v>
      </c>
      <c r="O30" s="463">
        <f>ROUND(P30/$P$7*100,2)</f>
        <v>0</v>
      </c>
      <c r="P30" s="462">
        <f>H30+K30+N30</f>
        <v>0</v>
      </c>
      <c r="Q30" s="459">
        <f>ROUND(S30/S7*100,2)</f>
        <v>0</v>
      </c>
      <c r="R30" s="460">
        <f>ROUND(S30/S36,2)</f>
        <v>0</v>
      </c>
      <c r="S30" s="461">
        <v>0</v>
      </c>
      <c r="T30" s="464">
        <f>ROUND(V30/V7*100,2)</f>
        <v>0</v>
      </c>
      <c r="U30" s="460">
        <f>ROUND(V30/V36,2)</f>
        <v>0</v>
      </c>
      <c r="V30" s="465">
        <v>0</v>
      </c>
      <c r="W30" s="463">
        <f>ROUND(X30/$X$7*100,2)</f>
        <v>0</v>
      </c>
      <c r="X30" s="395">
        <f>S30+V30</f>
        <v>0</v>
      </c>
      <c r="Y30" s="459">
        <f>ROUND(AA30/AA7*100,2)</f>
        <v>0</v>
      </c>
      <c r="Z30" s="460">
        <f>ROUND(AA30/AA36,2)</f>
        <v>0</v>
      </c>
      <c r="AA30" s="465">
        <v>0</v>
      </c>
      <c r="AB30" s="459">
        <f>ROUND(AD30/AD7*100,2)</f>
        <v>0</v>
      </c>
      <c r="AC30" s="460">
        <f>ROUND(AD30/AD36,2)</f>
        <v>0</v>
      </c>
      <c r="AD30" s="461">
        <v>0</v>
      </c>
      <c r="AE30" s="463">
        <f>ROUND(AF30/$AF$7*100,2)</f>
        <v>0</v>
      </c>
      <c r="AF30" s="462">
        <f>AA30+AD30</f>
        <v>0</v>
      </c>
      <c r="AG30" s="459">
        <f>ROUND(AI30/AI7*100,2)</f>
        <v>0</v>
      </c>
      <c r="AH30" s="460">
        <f>ROUND(AI30/AI36,2)</f>
        <v>0</v>
      </c>
      <c r="AI30" s="461">
        <v>0</v>
      </c>
      <c r="AJ30" s="459">
        <f>ROUND(AL30/AL7*100,2)</f>
        <v>0</v>
      </c>
      <c r="AK30" s="460">
        <f>ROUND(AL30/AL36,2)</f>
        <v>0</v>
      </c>
      <c r="AL30" s="461">
        <v>0</v>
      </c>
      <c r="AM30" s="463">
        <f>ROUND(AN30/$AN$7*100,2)</f>
        <v>0</v>
      </c>
      <c r="AN30" s="462">
        <f>AI30+AL30</f>
        <v>0</v>
      </c>
      <c r="AO30" s="459">
        <f>ROUND(AQ30/AQ7*100,2)</f>
        <v>0</v>
      </c>
      <c r="AP30" s="460">
        <f>ROUND(AQ30/AQ36,2)</f>
        <v>0</v>
      </c>
      <c r="AQ30" s="461">
        <v>0</v>
      </c>
      <c r="AR30" s="459">
        <f>ROUND(AT30/AT7*100,2)</f>
        <v>0</v>
      </c>
      <c r="AS30" s="460">
        <f>ROUND(AT30/AT36,2)</f>
        <v>0</v>
      </c>
      <c r="AT30" s="461">
        <v>0</v>
      </c>
      <c r="AU30" s="463">
        <f>ROUND(AV30/$AV$7*100,2)</f>
        <v>0</v>
      </c>
      <c r="AV30" s="462">
        <f>AQ30+AT30</f>
        <v>0</v>
      </c>
      <c r="AW30" s="459">
        <f>ROUND(AY30/AY7*100,2)</f>
        <v>0</v>
      </c>
      <c r="AX30" s="460">
        <f>ROUND(AY30/AY36,2)</f>
        <v>0</v>
      </c>
      <c r="AY30" s="465">
        <v>0</v>
      </c>
      <c r="AZ30" s="459">
        <f>ROUND(BB30/BB7*100,2)</f>
        <v>0</v>
      </c>
      <c r="BA30" s="460">
        <f>ROUND(BB30/BB36,2)</f>
        <v>0</v>
      </c>
      <c r="BB30" s="465"/>
      <c r="BC30" s="466">
        <f>ROUND(BD30/$BD$7*100,2)</f>
        <v>0</v>
      </c>
      <c r="BD30" s="395">
        <f>AY30+BB30</f>
        <v>0</v>
      </c>
      <c r="BE30" s="459">
        <f>ROUND(BG30/BG7*100,2)</f>
        <v>0</v>
      </c>
      <c r="BF30" s="460">
        <f>ROUND(BG30/BG36,2)</f>
        <v>0</v>
      </c>
      <c r="BG30" s="461">
        <v>0</v>
      </c>
      <c r="BH30" s="459">
        <f>ROUND(BJ30/BJ7*100,2)</f>
        <v>0</v>
      </c>
      <c r="BI30" s="460">
        <f>ROUND(BJ30/BJ36,2)</f>
        <v>0</v>
      </c>
      <c r="BJ30" s="461">
        <v>0</v>
      </c>
      <c r="BK30" s="463">
        <f>ROUND(BL30/$BL$7*100,2)</f>
        <v>0</v>
      </c>
      <c r="BL30" s="462">
        <f>BG30+BJ30</f>
        <v>0</v>
      </c>
      <c r="BM30" s="459">
        <f>ROUND(BO30/BO7*100,2)</f>
        <v>0</v>
      </c>
      <c r="BN30" s="460">
        <f>ROUND(BO30/BO36,2)</f>
        <v>0</v>
      </c>
      <c r="BO30" s="445">
        <v>0</v>
      </c>
      <c r="BP30" s="398">
        <f>ROUND(BR30/BR7*100,2)</f>
        <v>0</v>
      </c>
      <c r="BQ30" s="399">
        <f>ROUND(BR30/BR36,2)</f>
        <v>0</v>
      </c>
      <c r="BR30" s="400">
        <f t="shared" si="5"/>
        <v>0</v>
      </c>
      <c r="BS30" s="467">
        <f>ROUND(BU30/BU7*100,2)</f>
        <v>0</v>
      </c>
      <c r="BT30" s="468">
        <f>ROUND(BU30/BU36,2)</f>
        <v>0</v>
      </c>
      <c r="BU30" s="403">
        <f>K30</f>
        <v>0</v>
      </c>
      <c r="BV30" s="399">
        <f>ROUND(BX30/BX7*100,2)</f>
        <v>0</v>
      </c>
      <c r="BW30" s="399">
        <f>ROUND(BX30/BX36,2)</f>
        <v>0</v>
      </c>
      <c r="BX30" s="400">
        <f>N30+V30+AD30+AL30+AT30+BB30+BJ30</f>
        <v>0</v>
      </c>
      <c r="BY30" s="467">
        <f>ROUND(CA30/CA7*100,2)</f>
        <v>0</v>
      </c>
      <c r="BZ30" s="468">
        <f>ROUND(CA30/CA36,2)</f>
        <v>0</v>
      </c>
      <c r="CA30" s="403">
        <f>BO30</f>
        <v>0</v>
      </c>
      <c r="CB30" s="469">
        <f>ROUND(CC30/CC7*100,2)</f>
        <v>0</v>
      </c>
      <c r="CC30" s="403">
        <f t="shared" si="10"/>
        <v>0</v>
      </c>
      <c r="CD30" s="1"/>
      <c r="CE30" s="1"/>
    </row>
    <row r="31" spans="1:83" s="6" customFormat="1" ht="33.75" customHeight="1">
      <c r="A31" s="638" t="s">
        <v>13</v>
      </c>
      <c r="B31" s="640" t="s">
        <v>37</v>
      </c>
      <c r="C31" s="640"/>
      <c r="D31" s="641"/>
      <c r="E31" s="371">
        <v>25</v>
      </c>
      <c r="F31" s="470">
        <f>SUM(F32:F35)</f>
        <v>3.07</v>
      </c>
      <c r="G31" s="471">
        <f>SUM(G32:G35)</f>
        <v>5</v>
      </c>
      <c r="H31" s="472">
        <f>SUM(H32:H35)</f>
        <v>20000</v>
      </c>
      <c r="I31" s="470">
        <f aca="true" t="shared" si="32" ref="I31:N31">SUM(I32:I35)</f>
        <v>1.29</v>
      </c>
      <c r="J31" s="471">
        <f t="shared" si="32"/>
        <v>329.62</v>
      </c>
      <c r="K31" s="472">
        <f t="shared" si="32"/>
        <v>2013629</v>
      </c>
      <c r="L31" s="470">
        <f t="shared" si="32"/>
        <v>0.19</v>
      </c>
      <c r="M31" s="471">
        <f t="shared" si="32"/>
        <v>1.79</v>
      </c>
      <c r="N31" s="472">
        <f t="shared" si="32"/>
        <v>20000</v>
      </c>
      <c r="O31" s="470">
        <f aca="true" t="shared" si="33" ref="O31:BZ31">SUM(O32:O35)</f>
        <v>1.22</v>
      </c>
      <c r="P31" s="472">
        <f t="shared" si="33"/>
        <v>2053629</v>
      </c>
      <c r="Q31" s="470">
        <f t="shared" si="33"/>
        <v>0.02</v>
      </c>
      <c r="R31" s="471">
        <f t="shared" si="33"/>
        <v>0.05</v>
      </c>
      <c r="S31" s="472">
        <f t="shared" si="33"/>
        <v>4305</v>
      </c>
      <c r="T31" s="473">
        <f t="shared" si="33"/>
        <v>3.88</v>
      </c>
      <c r="U31" s="471">
        <f t="shared" si="33"/>
        <v>33.11</v>
      </c>
      <c r="V31" s="474">
        <f t="shared" si="33"/>
        <v>303100</v>
      </c>
      <c r="W31" s="470">
        <f t="shared" si="33"/>
        <v>0.95</v>
      </c>
      <c r="X31" s="472">
        <f t="shared" si="33"/>
        <v>307405</v>
      </c>
      <c r="Y31" s="470">
        <f t="shared" si="33"/>
        <v>0.46</v>
      </c>
      <c r="Z31" s="471">
        <f t="shared" si="33"/>
        <v>1.14</v>
      </c>
      <c r="AA31" s="474">
        <f t="shared" si="33"/>
        <v>358802</v>
      </c>
      <c r="AB31" s="470">
        <f t="shared" si="33"/>
        <v>0.27</v>
      </c>
      <c r="AC31" s="471">
        <f t="shared" si="33"/>
        <v>2.43</v>
      </c>
      <c r="AD31" s="472">
        <f t="shared" si="33"/>
        <v>30014</v>
      </c>
      <c r="AE31" s="470">
        <f t="shared" si="33"/>
        <v>0.43</v>
      </c>
      <c r="AF31" s="472">
        <f t="shared" si="33"/>
        <v>388816</v>
      </c>
      <c r="AG31" s="470">
        <f t="shared" si="33"/>
        <v>0.53</v>
      </c>
      <c r="AH31" s="471">
        <f t="shared" si="33"/>
        <v>1.34</v>
      </c>
      <c r="AI31" s="472">
        <f t="shared" si="33"/>
        <v>235530</v>
      </c>
      <c r="AJ31" s="470">
        <f t="shared" si="33"/>
        <v>0</v>
      </c>
      <c r="AK31" s="471">
        <f t="shared" si="33"/>
        <v>0</v>
      </c>
      <c r="AL31" s="472">
        <f t="shared" si="33"/>
        <v>0</v>
      </c>
      <c r="AM31" s="470">
        <f t="shared" si="33"/>
        <v>0.42000000000000004</v>
      </c>
      <c r="AN31" s="472">
        <f t="shared" si="33"/>
        <v>235530</v>
      </c>
      <c r="AO31" s="470">
        <f t="shared" si="33"/>
        <v>1.49</v>
      </c>
      <c r="AP31" s="471">
        <f t="shared" si="33"/>
        <v>3.76</v>
      </c>
      <c r="AQ31" s="472">
        <f t="shared" si="33"/>
        <v>1141000</v>
      </c>
      <c r="AR31" s="470">
        <f t="shared" si="33"/>
        <v>0.09</v>
      </c>
      <c r="AS31" s="471">
        <f t="shared" si="33"/>
        <v>0.9299999999999999</v>
      </c>
      <c r="AT31" s="472">
        <f t="shared" si="33"/>
        <v>15000</v>
      </c>
      <c r="AU31" s="470">
        <f t="shared" si="33"/>
        <v>1.2399999999999998</v>
      </c>
      <c r="AV31" s="472">
        <f t="shared" si="33"/>
        <v>1156000</v>
      </c>
      <c r="AW31" s="470">
        <f t="shared" si="33"/>
        <v>1.71</v>
      </c>
      <c r="AX31" s="471">
        <f t="shared" si="33"/>
        <v>4.5600000000000005</v>
      </c>
      <c r="AY31" s="474">
        <f t="shared" si="33"/>
        <v>933420</v>
      </c>
      <c r="AZ31" s="470">
        <f t="shared" si="33"/>
        <v>0.82</v>
      </c>
      <c r="BA31" s="471">
        <f t="shared" si="33"/>
        <v>9.23</v>
      </c>
      <c r="BB31" s="474">
        <f t="shared" si="33"/>
        <v>29540</v>
      </c>
      <c r="BC31" s="475">
        <f t="shared" si="33"/>
        <v>1.66</v>
      </c>
      <c r="BD31" s="472">
        <f t="shared" si="33"/>
        <v>962960</v>
      </c>
      <c r="BE31" s="470">
        <f t="shared" si="33"/>
        <v>1.07</v>
      </c>
      <c r="BF31" s="471">
        <f t="shared" si="33"/>
        <v>2.62</v>
      </c>
      <c r="BG31" s="472">
        <f t="shared" si="33"/>
        <v>520951</v>
      </c>
      <c r="BH31" s="470">
        <f t="shared" si="33"/>
        <v>1.02</v>
      </c>
      <c r="BI31" s="471">
        <f t="shared" si="33"/>
        <v>11.52</v>
      </c>
      <c r="BJ31" s="472">
        <f t="shared" si="33"/>
        <v>45365</v>
      </c>
      <c r="BK31" s="470">
        <f t="shared" si="33"/>
        <v>1.07</v>
      </c>
      <c r="BL31" s="472">
        <f t="shared" si="33"/>
        <v>566316</v>
      </c>
      <c r="BM31" s="470">
        <f t="shared" si="33"/>
        <v>0.62</v>
      </c>
      <c r="BN31" s="471">
        <f t="shared" si="33"/>
        <v>9.13</v>
      </c>
      <c r="BO31" s="472">
        <f t="shared" si="33"/>
        <v>485000</v>
      </c>
      <c r="BP31" s="476">
        <f t="shared" si="33"/>
        <v>0.99</v>
      </c>
      <c r="BQ31" s="477">
        <f t="shared" si="33"/>
        <v>2.476</v>
      </c>
      <c r="BR31" s="477">
        <f t="shared" si="33"/>
        <v>3214008</v>
      </c>
      <c r="BS31" s="470">
        <f t="shared" si="33"/>
        <v>1.29</v>
      </c>
      <c r="BT31" s="471">
        <f t="shared" si="33"/>
        <v>329.61</v>
      </c>
      <c r="BU31" s="472">
        <f t="shared" si="33"/>
        <v>2013629</v>
      </c>
      <c r="BV31" s="476">
        <f t="shared" si="33"/>
        <v>0.68</v>
      </c>
      <c r="BW31" s="477">
        <f t="shared" si="33"/>
        <v>6.51</v>
      </c>
      <c r="BX31" s="478">
        <f t="shared" si="33"/>
        <v>443019</v>
      </c>
      <c r="BY31" s="470">
        <f t="shared" si="33"/>
        <v>0.62</v>
      </c>
      <c r="BZ31" s="471">
        <f t="shared" si="33"/>
        <v>9.13</v>
      </c>
      <c r="CA31" s="472">
        <f>SUM(CA32:CA35)</f>
        <v>485000</v>
      </c>
      <c r="CB31" s="476">
        <f>SUM(CB32:CB35)</f>
        <v>1.01</v>
      </c>
      <c r="CC31" s="478">
        <f>SUM(CC32:CC35)</f>
        <v>6155656</v>
      </c>
      <c r="CD31" s="5"/>
      <c r="CE31" s="5"/>
    </row>
    <row r="32" spans="1:83" ht="21.75" customHeight="1">
      <c r="A32" s="638"/>
      <c r="B32" s="642">
        <v>340</v>
      </c>
      <c r="C32" s="336"/>
      <c r="D32" s="337" t="s">
        <v>15</v>
      </c>
      <c r="E32" s="338">
        <v>26</v>
      </c>
      <c r="F32" s="393">
        <f>ROUND(H32/H7*100,2)</f>
        <v>0</v>
      </c>
      <c r="G32" s="394">
        <f>ROUND(H32/H36,2)</f>
        <v>0</v>
      </c>
      <c r="H32" s="395">
        <v>0</v>
      </c>
      <c r="I32" s="393">
        <f>ROUND(K32/K7*100,2)</f>
        <v>0.26</v>
      </c>
      <c r="J32" s="394">
        <f>ROUND(K32/K36,2)</f>
        <v>65.48</v>
      </c>
      <c r="K32" s="395">
        <v>400000</v>
      </c>
      <c r="L32" s="393">
        <f>ROUND(N32/N7*100,2)</f>
        <v>0</v>
      </c>
      <c r="M32" s="394">
        <f>ROUND(N32/N36,2)</f>
        <v>0</v>
      </c>
      <c r="N32" s="395">
        <v>0</v>
      </c>
      <c r="O32" s="393">
        <f>ROUND(P32/$P$7*100,2)</f>
        <v>0.24</v>
      </c>
      <c r="P32" s="395">
        <f>H32+K32+N32</f>
        <v>400000</v>
      </c>
      <c r="Q32" s="393">
        <f>ROUND(S32/S7*100,2)</f>
        <v>0</v>
      </c>
      <c r="R32" s="394">
        <f>ROUND(S32/S36,2)</f>
        <v>0</v>
      </c>
      <c r="S32" s="395">
        <v>0</v>
      </c>
      <c r="T32" s="397">
        <f>ROUND(V32/V7*100,2)</f>
        <v>1.28</v>
      </c>
      <c r="U32" s="394">
        <f>ROUND(V32/V36,2)</f>
        <v>10.92</v>
      </c>
      <c r="V32" s="396">
        <v>100000</v>
      </c>
      <c r="W32" s="393">
        <f>ROUND(X32/$X$7*100,2)</f>
        <v>0.31</v>
      </c>
      <c r="X32" s="395">
        <f>S32+V32</f>
        <v>100000</v>
      </c>
      <c r="Y32" s="393">
        <f>ROUND(AA32/AA7*100,2)</f>
        <v>0.13</v>
      </c>
      <c r="Z32" s="394">
        <f>ROUND(AA32/AA36,2)</f>
        <v>0.31</v>
      </c>
      <c r="AA32" s="396">
        <v>100000</v>
      </c>
      <c r="AB32" s="393">
        <f>ROUND(AD32/AD7*100,2)-0.01</f>
        <v>0.11</v>
      </c>
      <c r="AC32" s="394">
        <f>ROUND(AD32/AD36,2)</f>
        <v>1.05</v>
      </c>
      <c r="AD32" s="395">
        <v>13014</v>
      </c>
      <c r="AE32" s="393">
        <f>ROUND(AF32/$AF$7*100,2)</f>
        <v>0.13</v>
      </c>
      <c r="AF32" s="395">
        <f>AA32+AD32</f>
        <v>113014</v>
      </c>
      <c r="AG32" s="393">
        <f>ROUND(AI32/AI7*100,2)</f>
        <v>0.2</v>
      </c>
      <c r="AH32" s="394">
        <f>ROUND(AI32/AI36,2)</f>
        <v>0.51</v>
      </c>
      <c r="AI32" s="395">
        <v>90000</v>
      </c>
      <c r="AJ32" s="393">
        <f>ROUND(AL32/AL7*100,2)</f>
        <v>0</v>
      </c>
      <c r="AK32" s="394">
        <f>ROUND(AL32/AL36,2)</f>
        <v>0</v>
      </c>
      <c r="AL32" s="395">
        <v>0</v>
      </c>
      <c r="AM32" s="393">
        <f>ROUND(AN32/$AN$7*100,2)</f>
        <v>0.16</v>
      </c>
      <c r="AN32" s="395">
        <f>AI32+AL32</f>
        <v>90000</v>
      </c>
      <c r="AO32" s="393">
        <f>ROUND(AQ32/AQ7*100,2)</f>
        <v>0.56</v>
      </c>
      <c r="AP32" s="394">
        <f>ROUND(AQ32/AQ36,2)</f>
        <v>1.42</v>
      </c>
      <c r="AQ32" s="395">
        <v>431100</v>
      </c>
      <c r="AR32" s="393">
        <f>ROUND(AT32/AT7*100,2)</f>
        <v>0.04</v>
      </c>
      <c r="AS32" s="394">
        <f>ROUND(AT32/AT36,2)</f>
        <v>0.43</v>
      </c>
      <c r="AT32" s="395">
        <v>6900</v>
      </c>
      <c r="AU32" s="393">
        <f>ROUND(AV32/$AV$7*100,2)</f>
        <v>0.47</v>
      </c>
      <c r="AV32" s="395">
        <f>AQ32+AT32</f>
        <v>438000</v>
      </c>
      <c r="AW32" s="393">
        <f>ROUND(AY32/AY7*100,2)</f>
        <v>0.55</v>
      </c>
      <c r="AX32" s="394">
        <f>ROUND(AY32/AY36,2)+0.01</f>
        <v>1.47</v>
      </c>
      <c r="AY32" s="396">
        <v>300000</v>
      </c>
      <c r="AZ32" s="393">
        <f>ROUND(BB32/BB7*100,2)</f>
        <v>0.82</v>
      </c>
      <c r="BA32" s="394">
        <f>ROUND(BB32/BB36,2)</f>
        <v>9.23</v>
      </c>
      <c r="BB32" s="396">
        <v>29540</v>
      </c>
      <c r="BC32" s="479">
        <f>ROUND(BD32/$BD$7*100,2)</f>
        <v>0.57</v>
      </c>
      <c r="BD32" s="395">
        <f>AY32+BB32</f>
        <v>329540</v>
      </c>
      <c r="BE32" s="393">
        <f>ROUND(BG32/BG7*100,2)</f>
        <v>0.4</v>
      </c>
      <c r="BF32" s="394">
        <f>ROUND(BG32/BG36,2)</f>
        <v>0.97</v>
      </c>
      <c r="BG32" s="395">
        <v>193951</v>
      </c>
      <c r="BH32" s="393">
        <f>ROUND(BJ32/BJ7*100,2)</f>
        <v>1.02</v>
      </c>
      <c r="BI32" s="394">
        <f>ROUND(BJ32/BJ36,2)</f>
        <v>11.52</v>
      </c>
      <c r="BJ32" s="395">
        <v>45365</v>
      </c>
      <c r="BK32" s="393">
        <f>ROUND(BL32/$BL$7*100,2)</f>
        <v>0.45</v>
      </c>
      <c r="BL32" s="395">
        <f>BG32+BJ32</f>
        <v>239316</v>
      </c>
      <c r="BM32" s="393">
        <f>ROUND(BO32/BO7*100,2)</f>
        <v>0.15</v>
      </c>
      <c r="BN32" s="394">
        <f>ROUND(BO32/BO36,2)</f>
        <v>2.26</v>
      </c>
      <c r="BO32" s="395">
        <v>120000</v>
      </c>
      <c r="BP32" s="398">
        <f>ROUND(BR32/BR7*100,2)</f>
        <v>0.34</v>
      </c>
      <c r="BQ32" s="399">
        <f>ROUND(BR32/BR36,2)</f>
        <v>0.86</v>
      </c>
      <c r="BR32" s="400">
        <f t="shared" si="5"/>
        <v>1115051</v>
      </c>
      <c r="BS32" s="401">
        <f>ROUND(BU32/BU7*100,2)</f>
        <v>0.26</v>
      </c>
      <c r="BT32" s="402">
        <f>ROUND(BU32/BU36,2)</f>
        <v>65.48</v>
      </c>
      <c r="BU32" s="403">
        <f>K32</f>
        <v>400000</v>
      </c>
      <c r="BV32" s="399">
        <f>ROUND(BX32/BX7*100,2)</f>
        <v>0.3</v>
      </c>
      <c r="BW32" s="399">
        <f>ROUND(BX32/BX36,2)</f>
        <v>2.86</v>
      </c>
      <c r="BX32" s="400">
        <f>N32+V32+AD32+AL32+AT32+BB32+BJ32</f>
        <v>194819</v>
      </c>
      <c r="BY32" s="401">
        <f>ROUND(CA32/CA7*100,2)</f>
        <v>0.15</v>
      </c>
      <c r="BZ32" s="402">
        <f>ROUND(CA32/CA36,2)</f>
        <v>2.26</v>
      </c>
      <c r="CA32" s="403">
        <f>BO32</f>
        <v>120000</v>
      </c>
      <c r="CB32" s="398">
        <f>ROUND(CC32/CC7*100,2)</f>
        <v>0.29</v>
      </c>
      <c r="CC32" s="403">
        <f t="shared" si="10"/>
        <v>1829870</v>
      </c>
      <c r="CD32" s="1"/>
      <c r="CE32" s="1"/>
    </row>
    <row r="33" spans="1:83" ht="21.75" customHeight="1">
      <c r="A33" s="638"/>
      <c r="B33" s="642"/>
      <c r="C33" s="336"/>
      <c r="D33" s="372" t="s">
        <v>28</v>
      </c>
      <c r="E33" s="338">
        <v>27</v>
      </c>
      <c r="F33" s="393">
        <f>ROUND(H33/H7*100,2)</f>
        <v>3.07</v>
      </c>
      <c r="G33" s="394">
        <f>ROUND(H33/H36,2)</f>
        <v>5</v>
      </c>
      <c r="H33" s="395">
        <v>20000</v>
      </c>
      <c r="I33" s="393">
        <f>ROUND(K33/K7*100,2)</f>
        <v>0.14</v>
      </c>
      <c r="J33" s="394">
        <f>ROUND(K33/K36,2)</f>
        <v>34.69</v>
      </c>
      <c r="K33" s="395">
        <v>211944</v>
      </c>
      <c r="L33" s="393">
        <f>ROUND(N33/N7*100,2)</f>
        <v>0</v>
      </c>
      <c r="M33" s="394">
        <f>ROUND(N33/N36,2)</f>
        <v>0</v>
      </c>
      <c r="N33" s="395">
        <v>0</v>
      </c>
      <c r="O33" s="393">
        <f>ROUND(P33/$P$7*100,2)</f>
        <v>0.14</v>
      </c>
      <c r="P33" s="395">
        <f>H33+K33+N33</f>
        <v>231944</v>
      </c>
      <c r="Q33" s="393">
        <f>ROUND(S33/S7*100,2)</f>
        <v>0</v>
      </c>
      <c r="R33" s="394">
        <f>ROUND(S33/S36,2)</f>
        <v>0</v>
      </c>
      <c r="S33" s="395">
        <v>0</v>
      </c>
      <c r="T33" s="397">
        <f>ROUND(V33/V7*100,2)</f>
        <v>1.6</v>
      </c>
      <c r="U33" s="394">
        <f>ROUND(V33/V36,2)</f>
        <v>13.65</v>
      </c>
      <c r="V33" s="396">
        <v>124996</v>
      </c>
      <c r="W33" s="393">
        <f>ROUND(X33/$X$7*100,2)</f>
        <v>0.39</v>
      </c>
      <c r="X33" s="395">
        <f>S33+V33</f>
        <v>124996</v>
      </c>
      <c r="Y33" s="393">
        <f>ROUND(AA33/AA7*100,2)</f>
        <v>0.14</v>
      </c>
      <c r="Z33" s="394">
        <f>ROUND(AA33/AA36,2)</f>
        <v>0.35</v>
      </c>
      <c r="AA33" s="396">
        <v>110000</v>
      </c>
      <c r="AB33" s="393">
        <f>ROUND(AD33/AD7*100,2)</f>
        <v>0.11</v>
      </c>
      <c r="AC33" s="394">
        <f>ROUND(AD33/AD36,2)</f>
        <v>0.97</v>
      </c>
      <c r="AD33" s="395">
        <v>12000</v>
      </c>
      <c r="AE33" s="393">
        <f>ROUND(AF33/$AF$7*100,2)-0.01</f>
        <v>0.13</v>
      </c>
      <c r="AF33" s="395">
        <f>AA33+AD33</f>
        <v>122000</v>
      </c>
      <c r="AG33" s="393">
        <f>ROUND(AI33/AI7*100,2)</f>
        <v>0.09</v>
      </c>
      <c r="AH33" s="394">
        <f>ROUND(AI33/AI36,2)</f>
        <v>0.23</v>
      </c>
      <c r="AI33" s="395">
        <v>40000</v>
      </c>
      <c r="AJ33" s="393">
        <f>ROUND(AL33/AL7*100,2)</f>
        <v>0</v>
      </c>
      <c r="AK33" s="394">
        <f>ROUND(AL33/AL36,2)</f>
        <v>0</v>
      </c>
      <c r="AL33" s="395">
        <v>0</v>
      </c>
      <c r="AM33" s="393">
        <f>ROUND(AN33/$AN$7*100,2)</f>
        <v>0.07</v>
      </c>
      <c r="AN33" s="395">
        <f>AI33+AL33</f>
        <v>40000</v>
      </c>
      <c r="AO33" s="393">
        <f>ROUND(AQ33/AQ7*100,2)</f>
        <v>0.12</v>
      </c>
      <c r="AP33" s="394">
        <f>ROUND(AQ33/AQ36,2)</f>
        <v>0.3</v>
      </c>
      <c r="AQ33" s="395">
        <v>90000</v>
      </c>
      <c r="AR33" s="393">
        <f>ROUND(AT33/AT7*100,2)</f>
        <v>0.02</v>
      </c>
      <c r="AS33" s="394">
        <f>ROUND(AT33/AT36,2)</f>
        <v>0.18</v>
      </c>
      <c r="AT33" s="395">
        <v>3000</v>
      </c>
      <c r="AU33" s="393">
        <f>ROUND(AV33/$AV$7*100,2)</f>
        <v>0.1</v>
      </c>
      <c r="AV33" s="395">
        <f>AQ33+AT33</f>
        <v>93000</v>
      </c>
      <c r="AW33" s="393">
        <f>ROUND(AY33/AY7*100,2)</f>
        <v>0.08</v>
      </c>
      <c r="AX33" s="394">
        <f>ROUND(AY33/AY36,2)</f>
        <v>0.22</v>
      </c>
      <c r="AY33" s="396">
        <v>45000</v>
      </c>
      <c r="AZ33" s="393">
        <f>ROUND(BB33/BB7*100,2)</f>
        <v>0</v>
      </c>
      <c r="BA33" s="394">
        <f>ROUND(BB33/BB36,2)</f>
        <v>0</v>
      </c>
      <c r="BB33" s="396"/>
      <c r="BC33" s="479">
        <f>ROUND(BD33/$BD$7*100,2)</f>
        <v>0.08</v>
      </c>
      <c r="BD33" s="395">
        <f>AY33+BB33</f>
        <v>45000</v>
      </c>
      <c r="BE33" s="393">
        <f>ROUND(BG33/BG7*100,2)</f>
        <v>0.07</v>
      </c>
      <c r="BF33" s="394">
        <f>ROUND(BG33/BG36,2)</f>
        <v>0.18</v>
      </c>
      <c r="BG33" s="395">
        <v>35000</v>
      </c>
      <c r="BH33" s="393">
        <f>ROUND(BJ33/BJ7*100,2)</f>
        <v>0</v>
      </c>
      <c r="BI33" s="394">
        <f>ROUND(BJ33/BJ36,2)</f>
        <v>0</v>
      </c>
      <c r="BJ33" s="395">
        <v>0</v>
      </c>
      <c r="BK33" s="393">
        <f>ROUND(BL33/$BL$7*100,2)</f>
        <v>0.07</v>
      </c>
      <c r="BL33" s="395">
        <f>BG33+BJ33</f>
        <v>35000</v>
      </c>
      <c r="BM33" s="393">
        <f>ROUND(BO33/BO7*100,2)</f>
        <v>0.1</v>
      </c>
      <c r="BN33" s="394">
        <f>ROUND(BO33/BO36,2)</f>
        <v>1.41</v>
      </c>
      <c r="BO33" s="395">
        <v>75000</v>
      </c>
      <c r="BP33" s="398">
        <f>ROUND(BR33/BR7*100,2)</f>
        <v>0.1</v>
      </c>
      <c r="BQ33" s="399">
        <f>ROUND(BR33/BR36,2)</f>
        <v>0.26</v>
      </c>
      <c r="BR33" s="400">
        <f t="shared" si="5"/>
        <v>340000</v>
      </c>
      <c r="BS33" s="401">
        <f>ROUND(BU33/BU7*100,2)</f>
        <v>0.14</v>
      </c>
      <c r="BT33" s="402">
        <f>ROUND(BU33/BU36,2)</f>
        <v>34.69</v>
      </c>
      <c r="BU33" s="403">
        <f>K33</f>
        <v>211944</v>
      </c>
      <c r="BV33" s="399">
        <f>ROUND(BX33/BX7*100,2)</f>
        <v>0.22</v>
      </c>
      <c r="BW33" s="399">
        <f>ROUND(BX33/BX36,2)</f>
        <v>2.06</v>
      </c>
      <c r="BX33" s="400">
        <f>N33+V33+AD33+AL33+AT33+BB33+BJ33</f>
        <v>139996</v>
      </c>
      <c r="BY33" s="401">
        <f>ROUND(CA33/CA7*100,2)</f>
        <v>0.1</v>
      </c>
      <c r="BZ33" s="402">
        <f>ROUND(CA33/CA36,2)</f>
        <v>1.41</v>
      </c>
      <c r="CA33" s="403">
        <f>BO33</f>
        <v>75000</v>
      </c>
      <c r="CB33" s="398">
        <f>ROUND(CC33/CC7*100,2)</f>
        <v>0.12</v>
      </c>
      <c r="CC33" s="403">
        <f t="shared" si="10"/>
        <v>766940</v>
      </c>
      <c r="CD33" s="1"/>
      <c r="CE33" s="1"/>
    </row>
    <row r="34" spans="1:83" ht="31.5" customHeight="1">
      <c r="A34" s="638"/>
      <c r="B34" s="642"/>
      <c r="C34" s="336"/>
      <c r="D34" s="337" t="s">
        <v>29</v>
      </c>
      <c r="E34" s="338">
        <v>28</v>
      </c>
      <c r="F34" s="393">
        <f>ROUND(H34/H7*100,2)</f>
        <v>0</v>
      </c>
      <c r="G34" s="394">
        <f>ROUND(H34/H36,2)</f>
        <v>0</v>
      </c>
      <c r="H34" s="395"/>
      <c r="I34" s="393">
        <f>ROUND(K34/K7*100,2)</f>
        <v>0.13</v>
      </c>
      <c r="J34" s="394">
        <f>ROUND(K34/K36,2)</f>
        <v>32.74</v>
      </c>
      <c r="K34" s="395">
        <v>200000</v>
      </c>
      <c r="L34" s="393">
        <f>ROUND(N34/N7*100,2)</f>
        <v>0</v>
      </c>
      <c r="M34" s="394">
        <f>ROUND(N34/N36,2)</f>
        <v>0</v>
      </c>
      <c r="N34" s="395">
        <v>0</v>
      </c>
      <c r="O34" s="393">
        <f>ROUND(P34/$P$7*100,2)</f>
        <v>0.12</v>
      </c>
      <c r="P34" s="395">
        <f>H34+K34+N34</f>
        <v>200000</v>
      </c>
      <c r="Q34" s="393">
        <f>ROUND(S34/S7*100,2)</f>
        <v>0</v>
      </c>
      <c r="R34" s="394">
        <f>ROUND(S34/S36,2)</f>
        <v>0</v>
      </c>
      <c r="S34" s="395">
        <v>0</v>
      </c>
      <c r="T34" s="397">
        <f>ROUND(V34/V7*100,2)</f>
        <v>0</v>
      </c>
      <c r="U34" s="394">
        <f>ROUND(V34/V36,2)</f>
        <v>0</v>
      </c>
      <c r="V34" s="396"/>
      <c r="W34" s="393">
        <f>ROUND(X34/$X$7*100,2)</f>
        <v>0</v>
      </c>
      <c r="X34" s="395">
        <f>S34+V34</f>
        <v>0</v>
      </c>
      <c r="Y34" s="393">
        <f>ROUND(AA34/AA7*100,2)</f>
        <v>0.11</v>
      </c>
      <c r="Z34" s="416">
        <f>ROUND(AA34/AA36,2)+0.01</f>
        <v>0.27</v>
      </c>
      <c r="AA34" s="396">
        <v>82760</v>
      </c>
      <c r="AB34" s="393">
        <f>ROUND(AD34/AD7*100,2)</f>
        <v>0</v>
      </c>
      <c r="AC34" s="394">
        <f>ROUND(AD34/AD36,2)</f>
        <v>0</v>
      </c>
      <c r="AD34" s="395">
        <v>0</v>
      </c>
      <c r="AE34" s="393">
        <f>ROUND(AF34/$AF$7*100,2)</f>
        <v>0.09</v>
      </c>
      <c r="AF34" s="395">
        <f>AA34+AD34</f>
        <v>82760</v>
      </c>
      <c r="AG34" s="393">
        <f>ROUND(AI34/AI7*100,2)</f>
        <v>0.2</v>
      </c>
      <c r="AH34" s="394">
        <f>ROUND(AI34/AI36,2)</f>
        <v>0.5</v>
      </c>
      <c r="AI34" s="395">
        <v>88000</v>
      </c>
      <c r="AJ34" s="393">
        <f>ROUND(AL34/AL7*100,2)</f>
        <v>0</v>
      </c>
      <c r="AK34" s="394">
        <f>ROUND(AL34/AL36,2)</f>
        <v>0</v>
      </c>
      <c r="AL34" s="395">
        <v>0</v>
      </c>
      <c r="AM34" s="393">
        <f>ROUND(AN34/$AN$7*100,2)</f>
        <v>0.16</v>
      </c>
      <c r="AN34" s="395">
        <f>AI34+AL34</f>
        <v>88000</v>
      </c>
      <c r="AO34" s="393">
        <f>ROUND(AQ34/AQ7*100,2)</f>
        <v>0.09</v>
      </c>
      <c r="AP34" s="394">
        <f>ROUND(AQ34/AQ36,2)</f>
        <v>0.22</v>
      </c>
      <c r="AQ34" s="395">
        <v>67600</v>
      </c>
      <c r="AR34" s="393">
        <f>ROUND(AT34/AT7*100,2)</f>
        <v>0</v>
      </c>
      <c r="AS34" s="394">
        <f>ROUND(AT34/AT36,2)</f>
        <v>0</v>
      </c>
      <c r="AT34" s="395">
        <v>0</v>
      </c>
      <c r="AU34" s="393">
        <f>ROUND(AV34/$AV$7*100,2)</f>
        <v>0.07</v>
      </c>
      <c r="AV34" s="395">
        <f>AQ34+AT34</f>
        <v>67600</v>
      </c>
      <c r="AW34" s="393">
        <f>ROUND(AY34/AY7*100,2)</f>
        <v>0</v>
      </c>
      <c r="AX34" s="394">
        <f>ROUND(AY34/AY36,2)</f>
        <v>0</v>
      </c>
      <c r="AY34" s="396">
        <v>0</v>
      </c>
      <c r="AZ34" s="393">
        <f>ROUND(BB34/BB7*100,2)</f>
        <v>0</v>
      </c>
      <c r="BA34" s="394">
        <f>ROUND(BB34/BB36,2)</f>
        <v>0</v>
      </c>
      <c r="BB34" s="396"/>
      <c r="BC34" s="479">
        <f>ROUND(BD34/$BD$7*100,2)</f>
        <v>0</v>
      </c>
      <c r="BD34" s="395">
        <f>AY34+BB34</f>
        <v>0</v>
      </c>
      <c r="BE34" s="393">
        <f>ROUND(BG34/BG7*100,2)</f>
        <v>0</v>
      </c>
      <c r="BF34" s="394">
        <f>ROUND(BG34/BG36,2)</f>
        <v>0</v>
      </c>
      <c r="BG34" s="395">
        <v>0</v>
      </c>
      <c r="BH34" s="393">
        <f>ROUND(BJ34/BJ7*100,2)</f>
        <v>0</v>
      </c>
      <c r="BI34" s="394">
        <f>ROUND(BJ34/BJ36,2)</f>
        <v>0</v>
      </c>
      <c r="BJ34" s="395">
        <v>0</v>
      </c>
      <c r="BK34" s="393">
        <f>ROUND(BL34/$BL$7*100,2)</f>
        <v>0</v>
      </c>
      <c r="BL34" s="395">
        <f>BG34+BJ34</f>
        <v>0</v>
      </c>
      <c r="BM34" s="393">
        <f>ROUND(BO34/BO7*100,2)</f>
        <v>0.2</v>
      </c>
      <c r="BN34" s="394">
        <f>ROUND(BO34/BO36,2)</f>
        <v>2.9</v>
      </c>
      <c r="BO34" s="395">
        <v>154000</v>
      </c>
      <c r="BP34" s="398">
        <f>ROUND(BR34/BR7*100,2)</f>
        <v>0.07</v>
      </c>
      <c r="BQ34" s="399">
        <f>ROUND(BR34/BR36,2)</f>
        <v>0.18</v>
      </c>
      <c r="BR34" s="400">
        <f t="shared" si="5"/>
        <v>238360</v>
      </c>
      <c r="BS34" s="401">
        <f>ROUND(BU34/BU7*100,2)</f>
        <v>0.13</v>
      </c>
      <c r="BT34" s="402">
        <f>ROUND(BU34/BU36,2)</f>
        <v>32.74</v>
      </c>
      <c r="BU34" s="403">
        <f>K34</f>
        <v>200000</v>
      </c>
      <c r="BV34" s="399">
        <f>ROUND(BX34/BX7*100,2)</f>
        <v>0</v>
      </c>
      <c r="BW34" s="399">
        <f>ROUND(BX34/BX36,2)</f>
        <v>0</v>
      </c>
      <c r="BX34" s="400">
        <f>N34+V34+AD34+AL34+AT34+BB34+BJ34</f>
        <v>0</v>
      </c>
      <c r="BY34" s="401">
        <f>ROUND(CA34/CA7*100,2)</f>
        <v>0.2</v>
      </c>
      <c r="BZ34" s="402">
        <f>ROUND(CA34/CA36,2)</f>
        <v>2.9</v>
      </c>
      <c r="CA34" s="403">
        <f>BO34</f>
        <v>154000</v>
      </c>
      <c r="CB34" s="398">
        <f>ROUND(CC34/CC7*100,2)</f>
        <v>0.09</v>
      </c>
      <c r="CC34" s="403">
        <f t="shared" si="10"/>
        <v>592360</v>
      </c>
      <c r="CD34" s="1"/>
      <c r="CE34" s="1"/>
    </row>
    <row r="35" spans="1:83" ht="27.75" customHeight="1" thickBot="1">
      <c r="A35" s="639"/>
      <c r="B35" s="643"/>
      <c r="C35" s="373"/>
      <c r="D35" s="374" t="s">
        <v>16</v>
      </c>
      <c r="E35" s="375">
        <v>29</v>
      </c>
      <c r="F35" s="183">
        <v>0</v>
      </c>
      <c r="G35" s="184">
        <v>0</v>
      </c>
      <c r="H35" s="404"/>
      <c r="I35" s="183">
        <f>ROUND(K35/K7*100,2)-0.01</f>
        <v>0.76</v>
      </c>
      <c r="J35" s="184">
        <f>ROUND(K35/K36,2)</f>
        <v>196.71</v>
      </c>
      <c r="K35" s="404">
        <v>1201685</v>
      </c>
      <c r="L35" s="393">
        <f>ROUND(N35/N7*100,2)</f>
        <v>0.19</v>
      </c>
      <c r="M35" s="394">
        <f>ROUND(N35/N36,2)</f>
        <v>1.79</v>
      </c>
      <c r="N35" s="404">
        <v>20000</v>
      </c>
      <c r="O35" s="183">
        <f>ROUND(P35/$P$7*100,2)-0.01</f>
        <v>0.72</v>
      </c>
      <c r="P35" s="395">
        <f>H35+K35+N35</f>
        <v>1221685</v>
      </c>
      <c r="Q35" s="183">
        <f>ROUND(S35/S7*100,2)</f>
        <v>0.02</v>
      </c>
      <c r="R35" s="184">
        <f>ROUND(S35/S36,2)</f>
        <v>0.05</v>
      </c>
      <c r="S35" s="404">
        <v>4305</v>
      </c>
      <c r="T35" s="191">
        <f>ROUND(V35/V7*100,2)</f>
        <v>1</v>
      </c>
      <c r="U35" s="184">
        <f>ROUND(V35/V36,2)+0.01</f>
        <v>8.54</v>
      </c>
      <c r="V35" s="405">
        <v>78104</v>
      </c>
      <c r="W35" s="183">
        <f>ROUND(X35/$X$7*100,2)-0.01</f>
        <v>0.25</v>
      </c>
      <c r="X35" s="404">
        <f>S35+V35</f>
        <v>82409</v>
      </c>
      <c r="Y35" s="183">
        <f>ROUND(AA35/AA7*100,2)-0.01</f>
        <v>0.08</v>
      </c>
      <c r="Z35" s="184">
        <f>ROUND(AA35/AA36,2)</f>
        <v>0.21</v>
      </c>
      <c r="AA35" s="405">
        <v>66042</v>
      </c>
      <c r="AB35" s="183">
        <f>ROUND(AD35/AD7*100,2)</f>
        <v>0.05</v>
      </c>
      <c r="AC35" s="184">
        <f>ROUND(AD35/AD36,2)</f>
        <v>0.41</v>
      </c>
      <c r="AD35" s="404">
        <v>5000</v>
      </c>
      <c r="AE35" s="183">
        <f>ROUND(AF35/$AF$7*100,2)</f>
        <v>0.08</v>
      </c>
      <c r="AF35" s="404">
        <f>AA35+AD35</f>
        <v>71042</v>
      </c>
      <c r="AG35" s="183">
        <f>ROUND(AI35/AI7*100,2)</f>
        <v>0.04</v>
      </c>
      <c r="AH35" s="184">
        <f>ROUND(AI35/AI36,2)</f>
        <v>0.1</v>
      </c>
      <c r="AI35" s="404">
        <v>17530</v>
      </c>
      <c r="AJ35" s="183">
        <f>ROUND(AL35/AL7*100,2)</f>
        <v>0</v>
      </c>
      <c r="AK35" s="184">
        <f>ROUND(AL35/AL36,2)</f>
        <v>0</v>
      </c>
      <c r="AL35" s="404">
        <v>0</v>
      </c>
      <c r="AM35" s="183">
        <f>ROUND(AN35/$AN$7*100,2)</f>
        <v>0.03</v>
      </c>
      <c r="AN35" s="404">
        <f>AI35+AL35</f>
        <v>17530</v>
      </c>
      <c r="AO35" s="183">
        <f>ROUND(AQ35/AQ7*100,2)</f>
        <v>0.72</v>
      </c>
      <c r="AP35" s="184">
        <f>ROUND(AQ35/AQ36,2)</f>
        <v>1.82</v>
      </c>
      <c r="AQ35" s="404">
        <v>552300</v>
      </c>
      <c r="AR35" s="183">
        <f>ROUND(AT35/AT7*100,2)</f>
        <v>0.03</v>
      </c>
      <c r="AS35" s="184">
        <f>ROUND(AT35/AT36,2)+0.01</f>
        <v>0.32</v>
      </c>
      <c r="AT35" s="404">
        <v>5100</v>
      </c>
      <c r="AU35" s="183">
        <f>ROUND(AV35/$AV$7*100,2)</f>
        <v>0.6</v>
      </c>
      <c r="AV35" s="404">
        <f>AQ35+AT35</f>
        <v>557400</v>
      </c>
      <c r="AW35" s="183">
        <f>ROUND(AY35/AY7*100,2)</f>
        <v>1.08</v>
      </c>
      <c r="AX35" s="184">
        <f>ROUND(AY35/AY36,2)</f>
        <v>2.87</v>
      </c>
      <c r="AY35" s="405">
        <v>588420</v>
      </c>
      <c r="AZ35" s="183">
        <f>ROUND(BB35/BB7*100,2)</f>
        <v>0</v>
      </c>
      <c r="BA35" s="184">
        <f>ROUND(BB35/BB36,2)</f>
        <v>0</v>
      </c>
      <c r="BB35" s="405"/>
      <c r="BC35" s="480">
        <f>ROUND(BD35/$BD$7*100,2)</f>
        <v>1.01</v>
      </c>
      <c r="BD35" s="404">
        <f>AY35+BB35</f>
        <v>588420</v>
      </c>
      <c r="BE35" s="183">
        <f>ROUND(BG35/BG7*100,2)</f>
        <v>0.6</v>
      </c>
      <c r="BF35" s="184">
        <f>ROUND(BG35/BG36,2)</f>
        <v>1.47</v>
      </c>
      <c r="BG35" s="404">
        <v>292000</v>
      </c>
      <c r="BH35" s="183">
        <f>ROUND(BJ35/BJ7*100,2)</f>
        <v>0</v>
      </c>
      <c r="BI35" s="184">
        <f>ROUND(BJ35/BJ36,2)</f>
        <v>0</v>
      </c>
      <c r="BJ35" s="404">
        <v>0</v>
      </c>
      <c r="BK35" s="183">
        <f>ROUND(BL35/$BL$7*100,2)</f>
        <v>0.55</v>
      </c>
      <c r="BL35" s="404">
        <f>BG35+BJ35</f>
        <v>292000</v>
      </c>
      <c r="BM35" s="183">
        <f>ROUND(BO35/BO7*100,2)</f>
        <v>0.17</v>
      </c>
      <c r="BN35" s="184">
        <f>ROUND(BO35/BO36,2)</f>
        <v>2.56</v>
      </c>
      <c r="BO35" s="404">
        <v>136000</v>
      </c>
      <c r="BP35" s="424">
        <f>ROUND(BR35/BR7*100,2)+0.01</f>
        <v>0.48</v>
      </c>
      <c r="BQ35" s="425">
        <f>ROUND(BR35/BR36,3)</f>
        <v>1.176</v>
      </c>
      <c r="BR35" s="400">
        <f t="shared" si="5"/>
        <v>1520597</v>
      </c>
      <c r="BS35" s="426">
        <f>ROUND(BU35/BU7*100,2)-0.01</f>
        <v>0.76</v>
      </c>
      <c r="BT35" s="427">
        <f>ROUND(BU35/BU36,2)-0.01</f>
        <v>196.70000000000002</v>
      </c>
      <c r="BU35" s="428">
        <f>K35</f>
        <v>1201685</v>
      </c>
      <c r="BV35" s="425">
        <f>ROUND(BX35/BX7*100,2)-0.01</f>
        <v>0.16</v>
      </c>
      <c r="BW35" s="425">
        <f>ROUND(BX35/BX36,2)</f>
        <v>1.59</v>
      </c>
      <c r="BX35" s="429">
        <f>N35+V35+AD35+AL35+AT35+BB35+BJ35</f>
        <v>108204</v>
      </c>
      <c r="BY35" s="426">
        <f>ROUND(CA35/CA7*100,2)</f>
        <v>0.17</v>
      </c>
      <c r="BZ35" s="427">
        <f>ROUND(CA35/CA36,2)</f>
        <v>2.56</v>
      </c>
      <c r="CA35" s="428">
        <f>BO35</f>
        <v>136000</v>
      </c>
      <c r="CB35" s="424">
        <f>ROUND(CC35/CC7*100,2)+0.04</f>
        <v>0.51</v>
      </c>
      <c r="CC35" s="428">
        <f t="shared" si="10"/>
        <v>2966486</v>
      </c>
      <c r="CD35" s="1"/>
      <c r="CE35" s="1"/>
    </row>
    <row r="36" spans="1:81" ht="24.75" customHeight="1" thickBot="1">
      <c r="A36" s="575" t="s">
        <v>48</v>
      </c>
      <c r="B36" s="576"/>
      <c r="C36" s="576"/>
      <c r="D36" s="576"/>
      <c r="E36" s="576"/>
      <c r="F36" s="194"/>
      <c r="G36" s="194"/>
      <c r="H36" s="182">
        <v>4000</v>
      </c>
      <c r="I36" s="118"/>
      <c r="J36" s="119"/>
      <c r="K36" s="129">
        <v>6109</v>
      </c>
      <c r="L36" s="119"/>
      <c r="M36" s="119"/>
      <c r="N36" s="129">
        <v>11151</v>
      </c>
      <c r="O36" s="481"/>
      <c r="P36" s="130"/>
      <c r="Q36" s="118"/>
      <c r="R36" s="119"/>
      <c r="S36" s="129">
        <v>86810</v>
      </c>
      <c r="T36" s="119"/>
      <c r="U36" s="119"/>
      <c r="V36" s="129">
        <v>9157</v>
      </c>
      <c r="W36" s="118"/>
      <c r="X36" s="131"/>
      <c r="Y36" s="118"/>
      <c r="Z36" s="119"/>
      <c r="AA36" s="129">
        <v>318143</v>
      </c>
      <c r="AB36" s="118"/>
      <c r="AC36" s="119"/>
      <c r="AD36" s="129">
        <v>12341</v>
      </c>
      <c r="AE36" s="118"/>
      <c r="AF36" s="131"/>
      <c r="AG36" s="118"/>
      <c r="AH36" s="119"/>
      <c r="AI36" s="129">
        <v>176382</v>
      </c>
      <c r="AJ36" s="118"/>
      <c r="AK36" s="119"/>
      <c r="AL36" s="129">
        <v>12054</v>
      </c>
      <c r="AM36" s="132"/>
      <c r="AN36" s="130"/>
      <c r="AO36" s="118"/>
      <c r="AP36" s="119"/>
      <c r="AQ36" s="129">
        <v>303551</v>
      </c>
      <c r="AR36" s="118"/>
      <c r="AS36" s="119"/>
      <c r="AT36" s="129">
        <v>16223</v>
      </c>
      <c r="AU36" s="118"/>
      <c r="AV36" s="131"/>
      <c r="AW36" s="118"/>
      <c r="AX36" s="119"/>
      <c r="AY36" s="129">
        <v>205072</v>
      </c>
      <c r="AZ36" s="118"/>
      <c r="BA36" s="119"/>
      <c r="BB36" s="129">
        <v>3202</v>
      </c>
      <c r="BC36" s="118"/>
      <c r="BD36" s="131"/>
      <c r="BE36" s="118"/>
      <c r="BF36" s="119"/>
      <c r="BG36" s="129">
        <v>199082</v>
      </c>
      <c r="BH36" s="118"/>
      <c r="BI36" s="119"/>
      <c r="BJ36" s="129">
        <v>3938</v>
      </c>
      <c r="BK36" s="118"/>
      <c r="BL36" s="131"/>
      <c r="BM36" s="118"/>
      <c r="BN36" s="119"/>
      <c r="BO36" s="129">
        <v>53186</v>
      </c>
      <c r="BP36" s="118"/>
      <c r="BQ36" s="119"/>
      <c r="BR36" s="482">
        <f>H36+S36+AA36+AI36+AQ36+AY36+BG36</f>
        <v>1293040</v>
      </c>
      <c r="BS36" s="118"/>
      <c r="BT36" s="119"/>
      <c r="BU36" s="482">
        <f>K36</f>
        <v>6109</v>
      </c>
      <c r="BV36" s="118"/>
      <c r="BW36" s="119"/>
      <c r="BX36" s="482">
        <f>N36+V36+AD36+AL36+AT36+BB36+BJ36</f>
        <v>68066</v>
      </c>
      <c r="BY36" s="118"/>
      <c r="BZ36" s="119"/>
      <c r="CA36" s="482">
        <f>BO36</f>
        <v>53186</v>
      </c>
      <c r="CB36" s="118"/>
      <c r="CC36" s="131"/>
    </row>
    <row r="37" spans="1:79" ht="16.5">
      <c r="A37" s="563"/>
      <c r="B37" s="563"/>
      <c r="C37" s="563"/>
      <c r="D37" s="563"/>
      <c r="E37" s="563"/>
      <c r="F37" s="179"/>
      <c r="G37" s="179"/>
      <c r="H37" s="179"/>
      <c r="I37" s="20"/>
      <c r="J37" s="20"/>
      <c r="K37" s="21"/>
      <c r="L37" s="20"/>
      <c r="M37" s="20"/>
      <c r="N37" s="21"/>
      <c r="O37" s="20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0"/>
      <c r="BN37" s="20"/>
      <c r="BO37" s="21"/>
      <c r="BP37" s="60"/>
      <c r="BQ37" s="60"/>
      <c r="BR37" s="20"/>
      <c r="BS37" s="20"/>
      <c r="BT37" s="20"/>
      <c r="BU37" s="21"/>
      <c r="BV37" s="60"/>
      <c r="BW37" s="60"/>
      <c r="BX37" s="20"/>
      <c r="BY37" s="20"/>
      <c r="BZ37" s="20"/>
      <c r="CA37" s="21"/>
    </row>
    <row r="38" spans="1:79" ht="16.5">
      <c r="A38" s="563"/>
      <c r="B38" s="563"/>
      <c r="C38" s="563"/>
      <c r="D38" s="563"/>
      <c r="E38" s="563"/>
      <c r="F38" s="179"/>
      <c r="G38" s="49"/>
      <c r="H38" s="179"/>
      <c r="I38" s="22"/>
      <c r="J38" s="49"/>
      <c r="K38" s="22"/>
      <c r="L38" s="22"/>
      <c r="M38" s="49"/>
      <c r="N38" s="22"/>
      <c r="O38" s="22"/>
      <c r="P38" s="22"/>
      <c r="Q38" s="22"/>
      <c r="R38" s="49"/>
      <c r="S38" s="21"/>
      <c r="T38" s="22"/>
      <c r="U38" s="49"/>
      <c r="V38" s="21"/>
      <c r="W38" s="22"/>
      <c r="X38" s="21"/>
      <c r="Y38" s="21"/>
      <c r="Z38" s="49"/>
      <c r="AA38" s="21"/>
      <c r="AB38" s="21"/>
      <c r="AC38" s="49"/>
      <c r="AD38" s="21"/>
      <c r="AE38" s="21"/>
      <c r="AF38" s="21"/>
      <c r="AG38" s="21"/>
      <c r="AH38" s="49"/>
      <c r="AI38" s="21"/>
      <c r="AJ38" s="21"/>
      <c r="AK38" s="49"/>
      <c r="AL38" s="21"/>
      <c r="AM38" s="21"/>
      <c r="AN38" s="21"/>
      <c r="AO38" s="21"/>
      <c r="AP38" s="49"/>
      <c r="AQ38" s="21"/>
      <c r="AR38" s="21"/>
      <c r="AS38" s="49"/>
      <c r="AT38" s="21"/>
      <c r="AU38" s="21"/>
      <c r="AV38" s="21"/>
      <c r="AW38" s="21"/>
      <c r="AX38" s="49"/>
      <c r="AY38" s="21"/>
      <c r="AZ38" s="21"/>
      <c r="BA38" s="49"/>
      <c r="BB38" s="21"/>
      <c r="BC38" s="21"/>
      <c r="BD38" s="21"/>
      <c r="BE38" s="21"/>
      <c r="BF38" s="49"/>
      <c r="BG38" s="21"/>
      <c r="BH38" s="21"/>
      <c r="BI38" s="49"/>
      <c r="BJ38" s="21"/>
      <c r="BK38" s="21"/>
      <c r="BL38" s="21"/>
      <c r="BM38" s="20"/>
      <c r="BN38" s="55"/>
      <c r="BO38" s="21"/>
      <c r="BP38" s="59"/>
      <c r="BQ38" s="49"/>
      <c r="BR38" s="22"/>
      <c r="BS38" s="22"/>
      <c r="BT38" s="49"/>
      <c r="BU38" s="22"/>
      <c r="BV38" s="59"/>
      <c r="BW38" s="49"/>
      <c r="BX38" s="22"/>
      <c r="BY38" s="20"/>
      <c r="BZ38" s="55"/>
      <c r="CA38" s="21"/>
    </row>
  </sheetData>
  <sheetProtection/>
  <mergeCells count="123">
    <mergeCell ref="N1:P2"/>
    <mergeCell ref="AL1:AN2"/>
    <mergeCell ref="BB1:BD2"/>
    <mergeCell ref="BM1:BO2"/>
    <mergeCell ref="CA1:CC2"/>
    <mergeCell ref="BY5:BY6"/>
    <mergeCell ref="BZ5:CA5"/>
    <mergeCell ref="BP3:CC3"/>
    <mergeCell ref="CB4:CC4"/>
    <mergeCell ref="BP4:BR4"/>
    <mergeCell ref="BS4:BU4"/>
    <mergeCell ref="BV4:BX4"/>
    <mergeCell ref="BY4:CA4"/>
    <mergeCell ref="BS5:BS6"/>
    <mergeCell ref="BT5:BU5"/>
    <mergeCell ref="BV5:BV6"/>
    <mergeCell ref="BW5:BX5"/>
    <mergeCell ref="BE5:BE6"/>
    <mergeCell ref="BF5:BG5"/>
    <mergeCell ref="BH5:BH6"/>
    <mergeCell ref="BI5:BJ5"/>
    <mergeCell ref="BE3:BL3"/>
    <mergeCell ref="BE4:BG4"/>
    <mergeCell ref="BH4:BJ4"/>
    <mergeCell ref="BK4:BL4"/>
    <mergeCell ref="BA5:BB5"/>
    <mergeCell ref="AO3:AV3"/>
    <mergeCell ref="AW3:BD3"/>
    <mergeCell ref="AO4:AQ4"/>
    <mergeCell ref="AR4:AT4"/>
    <mergeCell ref="AU4:AV4"/>
    <mergeCell ref="AW4:AY4"/>
    <mergeCell ref="AZ4:BB4"/>
    <mergeCell ref="AW5:AW6"/>
    <mergeCell ref="BC4:BD4"/>
    <mergeCell ref="AO5:AO6"/>
    <mergeCell ref="AP5:AQ5"/>
    <mergeCell ref="AR5:AR6"/>
    <mergeCell ref="AS5:AT5"/>
    <mergeCell ref="BM3:BO3"/>
    <mergeCell ref="BM5:BM6"/>
    <mergeCell ref="BN5:BO5"/>
    <mergeCell ref="BM4:BO4"/>
    <mergeCell ref="BK5:BK6"/>
    <mergeCell ref="AZ5:AZ6"/>
    <mergeCell ref="AE4:AF4"/>
    <mergeCell ref="AG5:AG6"/>
    <mergeCell ref="AH5:AI5"/>
    <mergeCell ref="AJ5:AJ6"/>
    <mergeCell ref="AK5:AL5"/>
    <mergeCell ref="AG3:AN3"/>
    <mergeCell ref="AG4:AI4"/>
    <mergeCell ref="AJ4:AL4"/>
    <mergeCell ref="AM4:AN4"/>
    <mergeCell ref="BP5:BP6"/>
    <mergeCell ref="AU5:AU6"/>
    <mergeCell ref="AV5:AV6"/>
    <mergeCell ref="BC5:BC6"/>
    <mergeCell ref="BD5:BD6"/>
    <mergeCell ref="A1:E1"/>
    <mergeCell ref="A2:E2"/>
    <mergeCell ref="A3:E3"/>
    <mergeCell ref="V1:X2"/>
    <mergeCell ref="Y4:AA4"/>
    <mergeCell ref="AB4:AD4"/>
    <mergeCell ref="T5:T6"/>
    <mergeCell ref="W4:X4"/>
    <mergeCell ref="F4:H4"/>
    <mergeCell ref="F5:F6"/>
    <mergeCell ref="G5:H5"/>
    <mergeCell ref="BQ5:BR5"/>
    <mergeCell ref="X5:X6"/>
    <mergeCell ref="AE5:AE6"/>
    <mergeCell ref="AF5:AF6"/>
    <mergeCell ref="AM5:AM6"/>
    <mergeCell ref="U5:V5"/>
    <mergeCell ref="Y5:Y6"/>
    <mergeCell ref="Z5:AA5"/>
    <mergeCell ref="AB5:AB6"/>
    <mergeCell ref="AN5:AN6"/>
    <mergeCell ref="AX5:AY5"/>
    <mergeCell ref="BL5:BL6"/>
    <mergeCell ref="A7:D7"/>
    <mergeCell ref="A8:D8"/>
    <mergeCell ref="A9:A11"/>
    <mergeCell ref="B9:B11"/>
    <mergeCell ref="Q5:Q6"/>
    <mergeCell ref="R5:S5"/>
    <mergeCell ref="E5:E6"/>
    <mergeCell ref="O5:O6"/>
    <mergeCell ref="A12:D12"/>
    <mergeCell ref="A13:A14"/>
    <mergeCell ref="A16:D16"/>
    <mergeCell ref="A17:A18"/>
    <mergeCell ref="A20:D20"/>
    <mergeCell ref="A21:A26"/>
    <mergeCell ref="B21:B26"/>
    <mergeCell ref="A29:D29"/>
    <mergeCell ref="A31:A35"/>
    <mergeCell ref="B31:D31"/>
    <mergeCell ref="B32:B35"/>
    <mergeCell ref="A36:E36"/>
    <mergeCell ref="A37:E37"/>
    <mergeCell ref="A5:D5"/>
    <mergeCell ref="A38:E38"/>
    <mergeCell ref="CB5:CB6"/>
    <mergeCell ref="CC5:CC6"/>
    <mergeCell ref="I5:I6"/>
    <mergeCell ref="J5:K5"/>
    <mergeCell ref="L5:L6"/>
    <mergeCell ref="M5:N5"/>
    <mergeCell ref="P5:P6"/>
    <mergeCell ref="W5:W6"/>
    <mergeCell ref="F3:P3"/>
    <mergeCell ref="Q3:X3"/>
    <mergeCell ref="AC5:AD5"/>
    <mergeCell ref="Y3:AF3"/>
    <mergeCell ref="A4:E4"/>
    <mergeCell ref="I4:K4"/>
    <mergeCell ref="L4:N4"/>
    <mergeCell ref="O4:P4"/>
    <mergeCell ref="Q4:S4"/>
    <mergeCell ref="T4:V4"/>
  </mergeCells>
  <printOptions horizontalCentered="1"/>
  <pageMargins left="0" right="0" top="0.35433070866141736" bottom="0" header="0.31496062992125984" footer="0"/>
  <pageSetup fitToWidth="2" horizontalDpi="300" verticalDpi="300" orientation="landscape" paperSize="9" scale="51" r:id="rId1"/>
  <colBreaks count="4" manualBreakCount="4">
    <brk id="16" max="35" man="1"/>
    <brk id="32" max="35" man="1"/>
    <brk id="40" max="35" man="1"/>
    <brk id="6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K38"/>
  <sheetViews>
    <sheetView view="pageBreakPreview" zoomScale="60" zoomScalePageLayoutView="0" workbookViewId="0" topLeftCell="A1">
      <pane xSplit="5" ySplit="6" topLeftCell="DK13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EG38" sqref="EG38"/>
    </sheetView>
  </sheetViews>
  <sheetFormatPr defaultColWidth="9.140625" defaultRowHeight="15"/>
  <cols>
    <col min="1" max="1" width="20.8515625" style="3" customWidth="1"/>
    <col min="2" max="2" width="6.57421875" style="2" customWidth="1"/>
    <col min="3" max="3" width="7.00390625" style="2" customWidth="1"/>
    <col min="4" max="4" width="56.00390625" style="0" customWidth="1"/>
    <col min="5" max="5" width="5.7109375" style="0" customWidth="1"/>
    <col min="6" max="6" width="10.57421875" style="6" customWidth="1"/>
    <col min="7" max="7" width="13.7109375" style="6" customWidth="1"/>
    <col min="8" max="8" width="16.00390625" style="6" customWidth="1"/>
    <col min="9" max="9" width="9.8515625" style="6" customWidth="1"/>
    <col min="10" max="10" width="13.421875" style="6" customWidth="1"/>
    <col min="11" max="11" width="15.421875" style="6" customWidth="1"/>
    <col min="12" max="12" width="10.57421875" style="6" customWidth="1"/>
    <col min="13" max="13" width="13.00390625" style="6" customWidth="1"/>
    <col min="14" max="14" width="14.421875" style="6" customWidth="1"/>
    <col min="15" max="15" width="9.8515625" style="6" customWidth="1"/>
    <col min="16" max="16" width="13.140625" style="6" customWidth="1"/>
    <col min="17" max="17" width="14.8515625" style="6" customWidth="1"/>
    <col min="18" max="18" width="10.28125" style="6" customWidth="1"/>
    <col min="19" max="19" width="16.8515625" style="6" customWidth="1"/>
    <col min="20" max="20" width="10.00390625" style="6" customWidth="1"/>
    <col min="21" max="21" width="13.7109375" style="6" customWidth="1"/>
    <col min="22" max="22" width="15.421875" style="0" customWidth="1"/>
    <col min="23" max="23" width="9.28125" style="0" customWidth="1"/>
    <col min="24" max="24" width="13.57421875" style="0" customWidth="1"/>
    <col min="25" max="25" width="15.28125" style="0" customWidth="1"/>
    <col min="26" max="26" width="10.00390625" style="0" customWidth="1"/>
    <col min="27" max="27" width="13.8515625" style="0" customWidth="1"/>
    <col min="28" max="28" width="14.8515625" style="0" customWidth="1"/>
    <col min="29" max="29" width="9.421875" style="0" customWidth="1"/>
    <col min="30" max="30" width="13.28125" style="0" customWidth="1"/>
    <col min="31" max="31" width="13.57421875" style="0" customWidth="1"/>
    <col min="32" max="32" width="9.8515625" style="0" customWidth="1"/>
    <col min="33" max="33" width="17.57421875" style="0" customWidth="1"/>
    <col min="34" max="34" width="11.57421875" style="0" customWidth="1"/>
    <col min="35" max="35" width="15.00390625" style="0" customWidth="1"/>
    <col min="36" max="36" width="16.8515625" style="0" customWidth="1"/>
    <col min="37" max="37" width="12.140625" style="0" customWidth="1"/>
    <col min="38" max="38" width="15.8515625" style="0" customWidth="1"/>
    <col min="39" max="39" width="17.28125" style="0" customWidth="1"/>
    <col min="40" max="40" width="12.28125" style="0" customWidth="1"/>
    <col min="41" max="41" width="15.7109375" style="0" customWidth="1"/>
    <col min="42" max="42" width="15.57421875" style="0" customWidth="1"/>
    <col min="43" max="43" width="12.140625" style="0" customWidth="1"/>
    <col min="44" max="44" width="18.7109375" style="0" customWidth="1"/>
    <col min="45" max="45" width="11.57421875" style="0" customWidth="1"/>
    <col min="46" max="46" width="15.140625" style="0" customWidth="1"/>
    <col min="47" max="47" width="16.421875" style="0" customWidth="1"/>
    <col min="48" max="48" width="11.8515625" style="0" customWidth="1"/>
    <col min="49" max="49" width="15.28125" style="0" customWidth="1"/>
    <col min="50" max="50" width="16.57421875" style="0" customWidth="1"/>
    <col min="51" max="51" width="11.57421875" style="0" customWidth="1"/>
    <col min="52" max="52" width="15.421875" style="0" customWidth="1"/>
    <col min="53" max="53" width="16.00390625" style="0" customWidth="1"/>
    <col min="54" max="54" width="12.00390625" style="0" customWidth="1"/>
    <col min="55" max="55" width="18.57421875" style="0" customWidth="1"/>
    <col min="56" max="56" width="10.00390625" style="0" customWidth="1"/>
    <col min="57" max="57" width="13.57421875" style="0" customWidth="1"/>
    <col min="58" max="58" width="15.7109375" style="0" customWidth="1"/>
    <col min="59" max="59" width="10.00390625" style="0" customWidth="1"/>
    <col min="60" max="60" width="13.57421875" style="0" customWidth="1"/>
    <col min="61" max="61" width="16.8515625" style="0" customWidth="1"/>
    <col min="62" max="62" width="10.140625" style="0" customWidth="1"/>
    <col min="63" max="63" width="12.28125" style="0" customWidth="1"/>
    <col min="64" max="64" width="14.28125" style="0" customWidth="1"/>
    <col min="65" max="65" width="9.8515625" style="0" customWidth="1"/>
    <col min="66" max="66" width="12.421875" style="0" customWidth="1"/>
    <col min="67" max="67" width="15.28125" style="0" customWidth="1"/>
    <col min="68" max="68" width="9.7109375" style="0" customWidth="1"/>
    <col min="69" max="69" width="17.28125" style="0" customWidth="1"/>
    <col min="70" max="70" width="10.140625" style="0" customWidth="1"/>
    <col min="71" max="71" width="12.57421875" style="0" customWidth="1"/>
    <col min="72" max="72" width="15.421875" style="0" customWidth="1"/>
    <col min="73" max="73" width="10.28125" style="0" customWidth="1"/>
    <col min="74" max="74" width="13.7109375" style="0" customWidth="1"/>
    <col min="75" max="75" width="14.57421875" style="0" customWidth="1"/>
    <col min="76" max="76" width="10.421875" style="0" customWidth="1"/>
    <col min="77" max="77" width="13.140625" style="0" customWidth="1"/>
    <col min="78" max="78" width="14.7109375" style="0" customWidth="1"/>
    <col min="79" max="79" width="9.8515625" style="0" customWidth="1"/>
    <col min="80" max="80" width="13.00390625" style="0" customWidth="1"/>
    <col min="81" max="81" width="14.8515625" style="0" customWidth="1"/>
    <col min="82" max="82" width="9.8515625" style="0" customWidth="1"/>
    <col min="83" max="83" width="16.8515625" style="0" customWidth="1"/>
    <col min="84" max="84" width="10.00390625" style="0" customWidth="1"/>
    <col min="85" max="85" width="13.00390625" style="0" customWidth="1"/>
    <col min="86" max="86" width="14.57421875" style="0" customWidth="1"/>
    <col min="87" max="87" width="9.7109375" style="0" customWidth="1"/>
    <col min="88" max="88" width="13.140625" style="0" customWidth="1"/>
    <col min="89" max="89" width="14.57421875" style="0" customWidth="1"/>
    <col min="90" max="90" width="9.421875" style="0" customWidth="1"/>
    <col min="91" max="91" width="14.28125" style="0" customWidth="1"/>
    <col min="92" max="92" width="14.00390625" style="0" customWidth="1"/>
    <col min="93" max="93" width="9.28125" style="0" customWidth="1"/>
    <col min="94" max="94" width="14.00390625" style="0" customWidth="1"/>
    <col min="95" max="95" width="14.57421875" style="0" customWidth="1"/>
    <col min="96" max="96" width="9.28125" style="0" customWidth="1"/>
    <col min="97" max="97" width="17.00390625" style="0" customWidth="1"/>
    <col min="98" max="98" width="10.00390625" style="0" customWidth="1"/>
    <col min="99" max="99" width="12.140625" style="0" customWidth="1"/>
    <col min="100" max="100" width="14.57421875" style="0" customWidth="1"/>
    <col min="101" max="101" width="9.7109375" style="0" customWidth="1"/>
    <col min="102" max="102" width="12.57421875" style="0" customWidth="1"/>
    <col min="103" max="103" width="15.00390625" style="0" customWidth="1"/>
    <col min="104" max="104" width="9.8515625" style="0" customWidth="1"/>
    <col min="105" max="105" width="13.8515625" style="0" customWidth="1"/>
    <col min="106" max="106" width="15.421875" style="0" customWidth="1"/>
    <col min="107" max="107" width="10.140625" style="0" customWidth="1"/>
    <col min="108" max="108" width="13.00390625" style="0" customWidth="1"/>
    <col min="109" max="109" width="14.7109375" style="0" customWidth="1"/>
    <col min="110" max="110" width="10.421875" style="0" customWidth="1"/>
    <col min="111" max="111" width="16.7109375" style="0" customWidth="1"/>
    <col min="112" max="112" width="9.8515625" style="0" customWidth="1"/>
    <col min="113" max="113" width="12.57421875" style="0" customWidth="1"/>
    <col min="114" max="114" width="14.7109375" style="0" customWidth="1"/>
    <col min="115" max="115" width="10.421875" style="0" customWidth="1"/>
    <col min="116" max="116" width="13.28125" style="0" customWidth="1"/>
    <col min="117" max="117" width="15.140625" style="0" customWidth="1"/>
    <col min="118" max="118" width="10.421875" style="0" customWidth="1"/>
    <col min="119" max="119" width="12.7109375" style="0" customWidth="1"/>
    <col min="120" max="120" width="14.00390625" style="0" customWidth="1"/>
    <col min="121" max="121" width="10.28125" style="0" customWidth="1"/>
    <col min="122" max="122" width="12.7109375" style="0" customWidth="1"/>
    <col min="123" max="123" width="14.28125" style="0" customWidth="1"/>
    <col min="124" max="124" width="10.140625" style="0" customWidth="1"/>
    <col min="125" max="125" width="16.7109375" style="0" customWidth="1"/>
    <col min="126" max="126" width="10.00390625" style="0" customWidth="1"/>
    <col min="127" max="127" width="12.421875" style="0" customWidth="1"/>
    <col min="128" max="128" width="15.7109375" style="0" customWidth="1"/>
    <col min="129" max="129" width="9.57421875" style="0" customWidth="1"/>
    <col min="130" max="130" width="13.28125" style="0" customWidth="1"/>
    <col min="131" max="131" width="15.421875" style="0" customWidth="1"/>
    <col min="132" max="132" width="10.00390625" style="0" customWidth="1"/>
    <col min="133" max="133" width="13.421875" style="0" customWidth="1"/>
    <col min="134" max="134" width="15.28125" style="0" customWidth="1"/>
    <col min="135" max="135" width="9.8515625" style="0" customWidth="1"/>
    <col min="136" max="136" width="11.8515625" style="0" customWidth="1"/>
    <col min="137" max="137" width="15.8515625" style="0" customWidth="1"/>
    <col min="138" max="138" width="9.7109375" style="0" customWidth="1"/>
    <col min="139" max="139" width="17.57421875" style="0" customWidth="1"/>
  </cols>
  <sheetData>
    <row r="1" spans="1:139" ht="40.5" customHeight="1">
      <c r="A1" s="681" t="s">
        <v>101</v>
      </c>
      <c r="B1" s="682"/>
      <c r="C1" s="682"/>
      <c r="D1" s="682"/>
      <c r="E1" s="682"/>
      <c r="F1" s="23"/>
      <c r="G1" s="23"/>
      <c r="H1" s="23"/>
      <c r="I1" s="23"/>
      <c r="J1" s="23"/>
      <c r="K1"/>
      <c r="L1" s="659"/>
      <c r="M1" s="659"/>
      <c r="N1"/>
      <c r="O1"/>
      <c r="P1"/>
      <c r="Q1" s="547" t="s">
        <v>104</v>
      </c>
      <c r="R1" s="547"/>
      <c r="S1" s="547"/>
      <c r="T1"/>
      <c r="U1"/>
      <c r="V1" s="659"/>
      <c r="W1" s="659"/>
      <c r="X1" s="54"/>
      <c r="AE1" s="547" t="s">
        <v>104</v>
      </c>
      <c r="AF1" s="547"/>
      <c r="AG1" s="547"/>
      <c r="AP1" s="547" t="s">
        <v>104</v>
      </c>
      <c r="AQ1" s="547"/>
      <c r="AR1" s="547"/>
      <c r="BA1" s="547" t="s">
        <v>105</v>
      </c>
      <c r="BB1" s="547"/>
      <c r="BC1" s="547"/>
      <c r="BO1" s="547" t="s">
        <v>105</v>
      </c>
      <c r="BP1" s="547"/>
      <c r="BQ1" s="547"/>
      <c r="CC1" s="547" t="s">
        <v>105</v>
      </c>
      <c r="CD1" s="547"/>
      <c r="CE1" s="547"/>
      <c r="CQ1" s="547" t="s">
        <v>105</v>
      </c>
      <c r="CR1" s="547"/>
      <c r="CS1" s="547"/>
      <c r="DE1" s="547" t="s">
        <v>106</v>
      </c>
      <c r="DF1" s="547"/>
      <c r="DG1" s="547"/>
      <c r="DS1" s="547" t="s">
        <v>105</v>
      </c>
      <c r="DT1" s="547"/>
      <c r="DU1" s="547"/>
      <c r="EG1" s="547" t="s">
        <v>106</v>
      </c>
      <c r="EH1" s="547"/>
      <c r="EI1" s="547"/>
    </row>
    <row r="2" spans="1:139" ht="38.25" customHeight="1" thickBot="1">
      <c r="A2" s="683" t="s">
        <v>54</v>
      </c>
      <c r="B2" s="683"/>
      <c r="C2" s="683"/>
      <c r="D2" s="683"/>
      <c r="E2" s="683"/>
      <c r="F2" s="53"/>
      <c r="G2" s="18"/>
      <c r="H2" s="18"/>
      <c r="I2" s="18"/>
      <c r="J2" s="18"/>
      <c r="K2" s="18"/>
      <c r="L2" s="659"/>
      <c r="M2" s="659"/>
      <c r="N2" s="18"/>
      <c r="O2" s="18"/>
      <c r="P2" s="18"/>
      <c r="Q2" s="548"/>
      <c r="R2" s="548"/>
      <c r="S2" s="548"/>
      <c r="T2" s="18"/>
      <c r="U2" s="18"/>
      <c r="V2" s="659"/>
      <c r="W2" s="659"/>
      <c r="X2" s="54"/>
      <c r="AE2" s="548"/>
      <c r="AF2" s="548"/>
      <c r="AG2" s="548"/>
      <c r="AP2" s="548"/>
      <c r="AQ2" s="548"/>
      <c r="AR2" s="548"/>
      <c r="BA2" s="548"/>
      <c r="BB2" s="548"/>
      <c r="BC2" s="548"/>
      <c r="BO2" s="548"/>
      <c r="BP2" s="548"/>
      <c r="BQ2" s="548"/>
      <c r="CC2" s="548"/>
      <c r="CD2" s="548"/>
      <c r="CE2" s="548"/>
      <c r="CQ2" s="548"/>
      <c r="CR2" s="548"/>
      <c r="CS2" s="548"/>
      <c r="DE2" s="548"/>
      <c r="DF2" s="548"/>
      <c r="DG2" s="548"/>
      <c r="DS2" s="548"/>
      <c r="DT2" s="548"/>
      <c r="DU2" s="548"/>
      <c r="EG2" s="548"/>
      <c r="EH2" s="548"/>
      <c r="EI2" s="548"/>
    </row>
    <row r="3" spans="1:139" ht="33" customHeight="1" thickBot="1">
      <c r="A3" s="607" t="s">
        <v>50</v>
      </c>
      <c r="B3" s="608"/>
      <c r="C3" s="608"/>
      <c r="D3" s="608"/>
      <c r="E3" s="609"/>
      <c r="F3" s="614" t="s">
        <v>82</v>
      </c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6"/>
      <c r="T3" s="614" t="s">
        <v>83</v>
      </c>
      <c r="U3" s="615"/>
      <c r="V3" s="615"/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6"/>
      <c r="AH3" s="614" t="s">
        <v>84</v>
      </c>
      <c r="AI3" s="615"/>
      <c r="AJ3" s="615"/>
      <c r="AK3" s="615"/>
      <c r="AL3" s="615"/>
      <c r="AM3" s="615"/>
      <c r="AN3" s="615"/>
      <c r="AO3" s="615"/>
      <c r="AP3" s="615"/>
      <c r="AQ3" s="615"/>
      <c r="AR3" s="616"/>
      <c r="AS3" s="614" t="s">
        <v>85</v>
      </c>
      <c r="AT3" s="615"/>
      <c r="AU3" s="615"/>
      <c r="AV3" s="615"/>
      <c r="AW3" s="615"/>
      <c r="AX3" s="615"/>
      <c r="AY3" s="615"/>
      <c r="AZ3" s="615"/>
      <c r="BA3" s="615"/>
      <c r="BB3" s="615"/>
      <c r="BC3" s="616"/>
      <c r="BD3" s="614" t="s">
        <v>86</v>
      </c>
      <c r="BE3" s="615"/>
      <c r="BF3" s="615"/>
      <c r="BG3" s="615"/>
      <c r="BH3" s="615"/>
      <c r="BI3" s="615"/>
      <c r="BJ3" s="615"/>
      <c r="BK3" s="615"/>
      <c r="BL3" s="615"/>
      <c r="BM3" s="615"/>
      <c r="BN3" s="615"/>
      <c r="BO3" s="615"/>
      <c r="BP3" s="615"/>
      <c r="BQ3" s="616"/>
      <c r="BR3" s="614" t="s">
        <v>87</v>
      </c>
      <c r="BS3" s="615"/>
      <c r="BT3" s="615"/>
      <c r="BU3" s="615"/>
      <c r="BV3" s="615"/>
      <c r="BW3" s="615"/>
      <c r="BX3" s="615"/>
      <c r="BY3" s="615"/>
      <c r="BZ3" s="615"/>
      <c r="CA3" s="615"/>
      <c r="CB3" s="615"/>
      <c r="CC3" s="615"/>
      <c r="CD3" s="615"/>
      <c r="CE3" s="616"/>
      <c r="CF3" s="614" t="s">
        <v>88</v>
      </c>
      <c r="CG3" s="615"/>
      <c r="CH3" s="615"/>
      <c r="CI3" s="615"/>
      <c r="CJ3" s="615"/>
      <c r="CK3" s="615"/>
      <c r="CL3" s="615"/>
      <c r="CM3" s="615"/>
      <c r="CN3" s="615"/>
      <c r="CO3" s="615"/>
      <c r="CP3" s="615"/>
      <c r="CQ3" s="615"/>
      <c r="CR3" s="615"/>
      <c r="CS3" s="616"/>
      <c r="CT3" s="614" t="s">
        <v>89</v>
      </c>
      <c r="CU3" s="615"/>
      <c r="CV3" s="615"/>
      <c r="CW3" s="615"/>
      <c r="CX3" s="615"/>
      <c r="CY3" s="615"/>
      <c r="CZ3" s="615"/>
      <c r="DA3" s="615"/>
      <c r="DB3" s="615"/>
      <c r="DC3" s="615"/>
      <c r="DD3" s="615"/>
      <c r="DE3" s="615"/>
      <c r="DF3" s="615"/>
      <c r="DG3" s="616"/>
      <c r="DH3" s="614" t="s">
        <v>90</v>
      </c>
      <c r="DI3" s="615"/>
      <c r="DJ3" s="615"/>
      <c r="DK3" s="615"/>
      <c r="DL3" s="615"/>
      <c r="DM3" s="615"/>
      <c r="DN3" s="615"/>
      <c r="DO3" s="615"/>
      <c r="DP3" s="615"/>
      <c r="DQ3" s="615"/>
      <c r="DR3" s="615"/>
      <c r="DS3" s="615"/>
      <c r="DT3" s="615"/>
      <c r="DU3" s="616"/>
      <c r="DV3" s="560" t="s">
        <v>49</v>
      </c>
      <c r="DW3" s="561"/>
      <c r="DX3" s="561"/>
      <c r="DY3" s="561"/>
      <c r="DZ3" s="561"/>
      <c r="EA3" s="561"/>
      <c r="EB3" s="561"/>
      <c r="EC3" s="561"/>
      <c r="ED3" s="561"/>
      <c r="EE3" s="561"/>
      <c r="EF3" s="561"/>
      <c r="EG3" s="561"/>
      <c r="EH3" s="561"/>
      <c r="EI3" s="562"/>
    </row>
    <row r="4" spans="1:139" ht="29.25" customHeight="1">
      <c r="A4" s="588" t="s">
        <v>56</v>
      </c>
      <c r="B4" s="589"/>
      <c r="C4" s="589"/>
      <c r="D4" s="589"/>
      <c r="E4" s="589"/>
      <c r="F4" s="557" t="s">
        <v>60</v>
      </c>
      <c r="G4" s="555"/>
      <c r="H4" s="556"/>
      <c r="I4" s="557" t="s">
        <v>59</v>
      </c>
      <c r="J4" s="555"/>
      <c r="K4" s="556"/>
      <c r="L4" s="557" t="s">
        <v>57</v>
      </c>
      <c r="M4" s="555"/>
      <c r="N4" s="556"/>
      <c r="O4" s="557" t="s">
        <v>58</v>
      </c>
      <c r="P4" s="555"/>
      <c r="Q4" s="556"/>
      <c r="R4" s="557" t="s">
        <v>63</v>
      </c>
      <c r="S4" s="556"/>
      <c r="T4" s="557" t="s">
        <v>60</v>
      </c>
      <c r="U4" s="555"/>
      <c r="V4" s="556"/>
      <c r="W4" s="557" t="s">
        <v>59</v>
      </c>
      <c r="X4" s="555"/>
      <c r="Y4" s="556"/>
      <c r="Z4" s="557" t="s">
        <v>57</v>
      </c>
      <c r="AA4" s="555"/>
      <c r="AB4" s="556"/>
      <c r="AC4" s="557" t="s">
        <v>58</v>
      </c>
      <c r="AD4" s="555"/>
      <c r="AE4" s="555"/>
      <c r="AF4" s="557" t="s">
        <v>63</v>
      </c>
      <c r="AG4" s="556"/>
      <c r="AH4" s="557" t="s">
        <v>60</v>
      </c>
      <c r="AI4" s="555"/>
      <c r="AJ4" s="556"/>
      <c r="AK4" s="557" t="s">
        <v>59</v>
      </c>
      <c r="AL4" s="555"/>
      <c r="AM4" s="556"/>
      <c r="AN4" s="557" t="s">
        <v>58</v>
      </c>
      <c r="AO4" s="555"/>
      <c r="AP4" s="555"/>
      <c r="AQ4" s="557" t="s">
        <v>63</v>
      </c>
      <c r="AR4" s="556"/>
      <c r="AS4" s="557" t="s">
        <v>60</v>
      </c>
      <c r="AT4" s="555"/>
      <c r="AU4" s="556"/>
      <c r="AV4" s="557" t="s">
        <v>57</v>
      </c>
      <c r="AW4" s="555"/>
      <c r="AX4" s="556"/>
      <c r="AY4" s="557" t="s">
        <v>58</v>
      </c>
      <c r="AZ4" s="555"/>
      <c r="BA4" s="555"/>
      <c r="BB4" s="557" t="s">
        <v>63</v>
      </c>
      <c r="BC4" s="556"/>
      <c r="BD4" s="557" t="s">
        <v>60</v>
      </c>
      <c r="BE4" s="555"/>
      <c r="BF4" s="556"/>
      <c r="BG4" s="557" t="s">
        <v>59</v>
      </c>
      <c r="BH4" s="555"/>
      <c r="BI4" s="556"/>
      <c r="BJ4" s="557" t="s">
        <v>57</v>
      </c>
      <c r="BK4" s="555"/>
      <c r="BL4" s="556"/>
      <c r="BM4" s="557" t="s">
        <v>58</v>
      </c>
      <c r="BN4" s="555"/>
      <c r="BO4" s="556"/>
      <c r="BP4" s="557" t="s">
        <v>63</v>
      </c>
      <c r="BQ4" s="556"/>
      <c r="BR4" s="557" t="s">
        <v>60</v>
      </c>
      <c r="BS4" s="555"/>
      <c r="BT4" s="556"/>
      <c r="BU4" s="557" t="s">
        <v>59</v>
      </c>
      <c r="BV4" s="555"/>
      <c r="BW4" s="556"/>
      <c r="BX4" s="557" t="s">
        <v>57</v>
      </c>
      <c r="BY4" s="555"/>
      <c r="BZ4" s="556"/>
      <c r="CA4" s="557" t="s">
        <v>58</v>
      </c>
      <c r="CB4" s="555"/>
      <c r="CC4" s="556"/>
      <c r="CD4" s="557" t="s">
        <v>63</v>
      </c>
      <c r="CE4" s="556"/>
      <c r="CF4" s="557" t="s">
        <v>60</v>
      </c>
      <c r="CG4" s="555"/>
      <c r="CH4" s="556"/>
      <c r="CI4" s="557" t="s">
        <v>59</v>
      </c>
      <c r="CJ4" s="555"/>
      <c r="CK4" s="556"/>
      <c r="CL4" s="557" t="s">
        <v>57</v>
      </c>
      <c r="CM4" s="555"/>
      <c r="CN4" s="556"/>
      <c r="CO4" s="557" t="s">
        <v>58</v>
      </c>
      <c r="CP4" s="555"/>
      <c r="CQ4" s="555"/>
      <c r="CR4" s="557" t="s">
        <v>63</v>
      </c>
      <c r="CS4" s="556"/>
      <c r="CT4" s="557" t="s">
        <v>60</v>
      </c>
      <c r="CU4" s="555"/>
      <c r="CV4" s="556"/>
      <c r="CW4" s="557" t="s">
        <v>59</v>
      </c>
      <c r="CX4" s="555"/>
      <c r="CY4" s="556"/>
      <c r="CZ4" s="557" t="s">
        <v>57</v>
      </c>
      <c r="DA4" s="555"/>
      <c r="DB4" s="556"/>
      <c r="DC4" s="557" t="s">
        <v>58</v>
      </c>
      <c r="DD4" s="555"/>
      <c r="DE4" s="555"/>
      <c r="DF4" s="557" t="s">
        <v>63</v>
      </c>
      <c r="DG4" s="556"/>
      <c r="DH4" s="557" t="s">
        <v>60</v>
      </c>
      <c r="DI4" s="555"/>
      <c r="DJ4" s="556"/>
      <c r="DK4" s="557" t="s">
        <v>59</v>
      </c>
      <c r="DL4" s="555"/>
      <c r="DM4" s="556"/>
      <c r="DN4" s="557" t="s">
        <v>57</v>
      </c>
      <c r="DO4" s="555"/>
      <c r="DP4" s="556"/>
      <c r="DQ4" s="557" t="s">
        <v>58</v>
      </c>
      <c r="DR4" s="555"/>
      <c r="DS4" s="555"/>
      <c r="DT4" s="557" t="s">
        <v>63</v>
      </c>
      <c r="DU4" s="556"/>
      <c r="DV4" s="557" t="s">
        <v>60</v>
      </c>
      <c r="DW4" s="555"/>
      <c r="DX4" s="556"/>
      <c r="DY4" s="557" t="s">
        <v>59</v>
      </c>
      <c r="DZ4" s="555"/>
      <c r="EA4" s="556"/>
      <c r="EB4" s="555" t="s">
        <v>57</v>
      </c>
      <c r="EC4" s="555"/>
      <c r="ED4" s="556"/>
      <c r="EE4" s="557" t="s">
        <v>58</v>
      </c>
      <c r="EF4" s="555"/>
      <c r="EG4" s="556"/>
      <c r="EH4" s="555" t="s">
        <v>63</v>
      </c>
      <c r="EI4" s="556"/>
    </row>
    <row r="5" spans="1:139" s="19" customFormat="1" ht="20.25" customHeight="1">
      <c r="A5" s="654" t="s">
        <v>21</v>
      </c>
      <c r="B5" s="655"/>
      <c r="C5" s="655"/>
      <c r="D5" s="656"/>
      <c r="E5" s="684" t="s">
        <v>39</v>
      </c>
      <c r="F5" s="617" t="s">
        <v>41</v>
      </c>
      <c r="G5" s="619" t="s">
        <v>66</v>
      </c>
      <c r="H5" s="623"/>
      <c r="I5" s="617" t="s">
        <v>41</v>
      </c>
      <c r="J5" s="619" t="s">
        <v>66</v>
      </c>
      <c r="K5" s="623"/>
      <c r="L5" s="617" t="s">
        <v>41</v>
      </c>
      <c r="M5" s="619" t="s">
        <v>66</v>
      </c>
      <c r="N5" s="623"/>
      <c r="O5" s="617" t="s">
        <v>41</v>
      </c>
      <c r="P5" s="619" t="s">
        <v>66</v>
      </c>
      <c r="Q5" s="623"/>
      <c r="R5" s="617" t="s">
        <v>41</v>
      </c>
      <c r="S5" s="612" t="s">
        <v>67</v>
      </c>
      <c r="T5" s="617" t="s">
        <v>41</v>
      </c>
      <c r="U5" s="619" t="s">
        <v>66</v>
      </c>
      <c r="V5" s="623"/>
      <c r="W5" s="617" t="s">
        <v>41</v>
      </c>
      <c r="X5" s="619" t="s">
        <v>66</v>
      </c>
      <c r="Y5" s="623"/>
      <c r="Z5" s="617" t="s">
        <v>41</v>
      </c>
      <c r="AA5" s="619" t="s">
        <v>66</v>
      </c>
      <c r="AB5" s="623"/>
      <c r="AC5" s="617" t="s">
        <v>41</v>
      </c>
      <c r="AD5" s="619" t="s">
        <v>66</v>
      </c>
      <c r="AE5" s="619"/>
      <c r="AF5" s="617" t="s">
        <v>41</v>
      </c>
      <c r="AG5" s="612" t="s">
        <v>67</v>
      </c>
      <c r="AH5" s="617" t="s">
        <v>41</v>
      </c>
      <c r="AI5" s="619" t="s">
        <v>66</v>
      </c>
      <c r="AJ5" s="623"/>
      <c r="AK5" s="617" t="s">
        <v>41</v>
      </c>
      <c r="AL5" s="619" t="s">
        <v>66</v>
      </c>
      <c r="AM5" s="623"/>
      <c r="AN5" s="617" t="s">
        <v>41</v>
      </c>
      <c r="AO5" s="619" t="s">
        <v>66</v>
      </c>
      <c r="AP5" s="619"/>
      <c r="AQ5" s="617" t="s">
        <v>41</v>
      </c>
      <c r="AR5" s="612" t="s">
        <v>67</v>
      </c>
      <c r="AS5" s="617" t="s">
        <v>41</v>
      </c>
      <c r="AT5" s="619" t="s">
        <v>66</v>
      </c>
      <c r="AU5" s="623"/>
      <c r="AV5" s="617" t="s">
        <v>41</v>
      </c>
      <c r="AW5" s="619" t="s">
        <v>66</v>
      </c>
      <c r="AX5" s="623"/>
      <c r="AY5" s="617" t="s">
        <v>41</v>
      </c>
      <c r="AZ5" s="619" t="s">
        <v>66</v>
      </c>
      <c r="BA5" s="619"/>
      <c r="BB5" s="617" t="s">
        <v>41</v>
      </c>
      <c r="BC5" s="612" t="s">
        <v>67</v>
      </c>
      <c r="BD5" s="617" t="s">
        <v>41</v>
      </c>
      <c r="BE5" s="619" t="s">
        <v>66</v>
      </c>
      <c r="BF5" s="623"/>
      <c r="BG5" s="617" t="s">
        <v>41</v>
      </c>
      <c r="BH5" s="619" t="s">
        <v>66</v>
      </c>
      <c r="BI5" s="623"/>
      <c r="BJ5" s="617" t="s">
        <v>41</v>
      </c>
      <c r="BK5" s="619" t="s">
        <v>66</v>
      </c>
      <c r="BL5" s="623"/>
      <c r="BM5" s="617" t="s">
        <v>41</v>
      </c>
      <c r="BN5" s="619" t="s">
        <v>66</v>
      </c>
      <c r="BO5" s="623"/>
      <c r="BP5" s="617" t="s">
        <v>41</v>
      </c>
      <c r="BQ5" s="612" t="s">
        <v>67</v>
      </c>
      <c r="BR5" s="617" t="s">
        <v>41</v>
      </c>
      <c r="BS5" s="619" t="s">
        <v>66</v>
      </c>
      <c r="BT5" s="623"/>
      <c r="BU5" s="617" t="s">
        <v>41</v>
      </c>
      <c r="BV5" s="619" t="s">
        <v>66</v>
      </c>
      <c r="BW5" s="623"/>
      <c r="BX5" s="617" t="s">
        <v>41</v>
      </c>
      <c r="BY5" s="619" t="s">
        <v>66</v>
      </c>
      <c r="BZ5" s="623"/>
      <c r="CA5" s="617" t="s">
        <v>41</v>
      </c>
      <c r="CB5" s="619" t="s">
        <v>66</v>
      </c>
      <c r="CC5" s="623"/>
      <c r="CD5" s="617" t="s">
        <v>41</v>
      </c>
      <c r="CE5" s="612" t="s">
        <v>67</v>
      </c>
      <c r="CF5" s="617" t="s">
        <v>41</v>
      </c>
      <c r="CG5" s="619" t="s">
        <v>66</v>
      </c>
      <c r="CH5" s="623"/>
      <c r="CI5" s="617" t="s">
        <v>41</v>
      </c>
      <c r="CJ5" s="619" t="s">
        <v>66</v>
      </c>
      <c r="CK5" s="623"/>
      <c r="CL5" s="617" t="s">
        <v>41</v>
      </c>
      <c r="CM5" s="619" t="s">
        <v>66</v>
      </c>
      <c r="CN5" s="623"/>
      <c r="CO5" s="617" t="s">
        <v>41</v>
      </c>
      <c r="CP5" s="619" t="s">
        <v>66</v>
      </c>
      <c r="CQ5" s="619"/>
      <c r="CR5" s="617" t="s">
        <v>41</v>
      </c>
      <c r="CS5" s="612" t="s">
        <v>67</v>
      </c>
      <c r="CT5" s="617" t="s">
        <v>41</v>
      </c>
      <c r="CU5" s="619" t="s">
        <v>66</v>
      </c>
      <c r="CV5" s="623"/>
      <c r="CW5" s="617" t="s">
        <v>41</v>
      </c>
      <c r="CX5" s="619" t="s">
        <v>66</v>
      </c>
      <c r="CY5" s="623"/>
      <c r="CZ5" s="617" t="s">
        <v>41</v>
      </c>
      <c r="DA5" s="619" t="s">
        <v>66</v>
      </c>
      <c r="DB5" s="623"/>
      <c r="DC5" s="617" t="s">
        <v>41</v>
      </c>
      <c r="DD5" s="619" t="s">
        <v>66</v>
      </c>
      <c r="DE5" s="619"/>
      <c r="DF5" s="617" t="s">
        <v>41</v>
      </c>
      <c r="DG5" s="612" t="s">
        <v>67</v>
      </c>
      <c r="DH5" s="617" t="s">
        <v>41</v>
      </c>
      <c r="DI5" s="619" t="s">
        <v>66</v>
      </c>
      <c r="DJ5" s="623"/>
      <c r="DK5" s="617" t="s">
        <v>41</v>
      </c>
      <c r="DL5" s="619" t="s">
        <v>66</v>
      </c>
      <c r="DM5" s="623"/>
      <c r="DN5" s="617" t="s">
        <v>41</v>
      </c>
      <c r="DO5" s="619" t="s">
        <v>66</v>
      </c>
      <c r="DP5" s="623"/>
      <c r="DQ5" s="617" t="s">
        <v>41</v>
      </c>
      <c r="DR5" s="619" t="s">
        <v>66</v>
      </c>
      <c r="DS5" s="619"/>
      <c r="DT5" s="617" t="s">
        <v>41</v>
      </c>
      <c r="DU5" s="612" t="s">
        <v>67</v>
      </c>
      <c r="DV5" s="617" t="s">
        <v>41</v>
      </c>
      <c r="DW5" s="619" t="s">
        <v>66</v>
      </c>
      <c r="DX5" s="623"/>
      <c r="DY5" s="617" t="s">
        <v>41</v>
      </c>
      <c r="DZ5" s="619" t="s">
        <v>66</v>
      </c>
      <c r="EA5" s="623"/>
      <c r="EB5" s="610" t="s">
        <v>41</v>
      </c>
      <c r="EC5" s="619" t="s">
        <v>66</v>
      </c>
      <c r="ED5" s="623"/>
      <c r="EE5" s="617" t="s">
        <v>41</v>
      </c>
      <c r="EF5" s="619" t="s">
        <v>66</v>
      </c>
      <c r="EG5" s="623"/>
      <c r="EH5" s="610" t="s">
        <v>41</v>
      </c>
      <c r="EI5" s="612" t="s">
        <v>73</v>
      </c>
    </row>
    <row r="6" spans="1:139" s="3" customFormat="1" ht="36" customHeight="1" thickBot="1">
      <c r="A6" s="483" t="s">
        <v>22</v>
      </c>
      <c r="B6" s="484" t="s">
        <v>23</v>
      </c>
      <c r="C6" s="484" t="s">
        <v>38</v>
      </c>
      <c r="D6" s="485" t="s">
        <v>24</v>
      </c>
      <c r="E6" s="685"/>
      <c r="F6" s="671"/>
      <c r="G6" s="486" t="s">
        <v>43</v>
      </c>
      <c r="H6" s="378" t="s">
        <v>42</v>
      </c>
      <c r="I6" s="671"/>
      <c r="J6" s="486" t="s">
        <v>43</v>
      </c>
      <c r="K6" s="378" t="s">
        <v>42</v>
      </c>
      <c r="L6" s="671"/>
      <c r="M6" s="486" t="s">
        <v>43</v>
      </c>
      <c r="N6" s="378" t="s">
        <v>42</v>
      </c>
      <c r="O6" s="671"/>
      <c r="P6" s="486" t="s">
        <v>43</v>
      </c>
      <c r="Q6" s="378" t="s">
        <v>42</v>
      </c>
      <c r="R6" s="671"/>
      <c r="S6" s="670"/>
      <c r="T6" s="671"/>
      <c r="U6" s="486" t="s">
        <v>43</v>
      </c>
      <c r="V6" s="378" t="s">
        <v>42</v>
      </c>
      <c r="W6" s="671"/>
      <c r="X6" s="486" t="s">
        <v>43</v>
      </c>
      <c r="Y6" s="378" t="s">
        <v>42</v>
      </c>
      <c r="Z6" s="671"/>
      <c r="AA6" s="486" t="s">
        <v>43</v>
      </c>
      <c r="AB6" s="378" t="s">
        <v>42</v>
      </c>
      <c r="AC6" s="671"/>
      <c r="AD6" s="486" t="s">
        <v>43</v>
      </c>
      <c r="AE6" s="487" t="s">
        <v>42</v>
      </c>
      <c r="AF6" s="671"/>
      <c r="AG6" s="670"/>
      <c r="AH6" s="671"/>
      <c r="AI6" s="486" t="s">
        <v>43</v>
      </c>
      <c r="AJ6" s="378" t="s">
        <v>42</v>
      </c>
      <c r="AK6" s="671"/>
      <c r="AL6" s="486" t="s">
        <v>43</v>
      </c>
      <c r="AM6" s="378" t="s">
        <v>42</v>
      </c>
      <c r="AN6" s="671"/>
      <c r="AO6" s="486" t="s">
        <v>43</v>
      </c>
      <c r="AP6" s="487" t="s">
        <v>42</v>
      </c>
      <c r="AQ6" s="671"/>
      <c r="AR6" s="670"/>
      <c r="AS6" s="671"/>
      <c r="AT6" s="486" t="s">
        <v>43</v>
      </c>
      <c r="AU6" s="378" t="s">
        <v>42</v>
      </c>
      <c r="AV6" s="671"/>
      <c r="AW6" s="486" t="s">
        <v>43</v>
      </c>
      <c r="AX6" s="378" t="s">
        <v>42</v>
      </c>
      <c r="AY6" s="671"/>
      <c r="AZ6" s="486" t="s">
        <v>43</v>
      </c>
      <c r="BA6" s="487" t="s">
        <v>42</v>
      </c>
      <c r="BB6" s="671"/>
      <c r="BC6" s="670"/>
      <c r="BD6" s="671"/>
      <c r="BE6" s="486" t="s">
        <v>43</v>
      </c>
      <c r="BF6" s="378" t="s">
        <v>42</v>
      </c>
      <c r="BG6" s="671"/>
      <c r="BH6" s="486" t="s">
        <v>43</v>
      </c>
      <c r="BI6" s="378" t="s">
        <v>42</v>
      </c>
      <c r="BJ6" s="671"/>
      <c r="BK6" s="486" t="s">
        <v>43</v>
      </c>
      <c r="BL6" s="378" t="s">
        <v>42</v>
      </c>
      <c r="BM6" s="671"/>
      <c r="BN6" s="486" t="s">
        <v>43</v>
      </c>
      <c r="BO6" s="378" t="s">
        <v>42</v>
      </c>
      <c r="BP6" s="671"/>
      <c r="BQ6" s="670"/>
      <c r="BR6" s="671"/>
      <c r="BS6" s="486" t="s">
        <v>43</v>
      </c>
      <c r="BT6" s="378" t="s">
        <v>42</v>
      </c>
      <c r="BU6" s="671"/>
      <c r="BV6" s="486" t="s">
        <v>43</v>
      </c>
      <c r="BW6" s="378" t="s">
        <v>42</v>
      </c>
      <c r="BX6" s="671"/>
      <c r="BY6" s="486" t="s">
        <v>43</v>
      </c>
      <c r="BZ6" s="378" t="s">
        <v>42</v>
      </c>
      <c r="CA6" s="671"/>
      <c r="CB6" s="486" t="s">
        <v>43</v>
      </c>
      <c r="CC6" s="378" t="s">
        <v>42</v>
      </c>
      <c r="CD6" s="671"/>
      <c r="CE6" s="670"/>
      <c r="CF6" s="671"/>
      <c r="CG6" s="486" t="s">
        <v>43</v>
      </c>
      <c r="CH6" s="378" t="s">
        <v>42</v>
      </c>
      <c r="CI6" s="671"/>
      <c r="CJ6" s="486" t="s">
        <v>43</v>
      </c>
      <c r="CK6" s="378" t="s">
        <v>42</v>
      </c>
      <c r="CL6" s="671"/>
      <c r="CM6" s="486" t="s">
        <v>43</v>
      </c>
      <c r="CN6" s="378" t="s">
        <v>42</v>
      </c>
      <c r="CO6" s="671"/>
      <c r="CP6" s="486" t="s">
        <v>43</v>
      </c>
      <c r="CQ6" s="487" t="s">
        <v>42</v>
      </c>
      <c r="CR6" s="671"/>
      <c r="CS6" s="670"/>
      <c r="CT6" s="671"/>
      <c r="CU6" s="486" t="s">
        <v>43</v>
      </c>
      <c r="CV6" s="378" t="s">
        <v>42</v>
      </c>
      <c r="CW6" s="671"/>
      <c r="CX6" s="486" t="s">
        <v>43</v>
      </c>
      <c r="CY6" s="378" t="s">
        <v>42</v>
      </c>
      <c r="CZ6" s="671"/>
      <c r="DA6" s="486" t="s">
        <v>43</v>
      </c>
      <c r="DB6" s="378" t="s">
        <v>42</v>
      </c>
      <c r="DC6" s="671"/>
      <c r="DD6" s="486" t="s">
        <v>43</v>
      </c>
      <c r="DE6" s="487" t="s">
        <v>42</v>
      </c>
      <c r="DF6" s="671"/>
      <c r="DG6" s="670"/>
      <c r="DH6" s="671"/>
      <c r="DI6" s="486" t="s">
        <v>43</v>
      </c>
      <c r="DJ6" s="378" t="s">
        <v>42</v>
      </c>
      <c r="DK6" s="671"/>
      <c r="DL6" s="486" t="s">
        <v>43</v>
      </c>
      <c r="DM6" s="378" t="s">
        <v>42</v>
      </c>
      <c r="DN6" s="671"/>
      <c r="DO6" s="486" t="s">
        <v>43</v>
      </c>
      <c r="DP6" s="378" t="s">
        <v>42</v>
      </c>
      <c r="DQ6" s="671"/>
      <c r="DR6" s="486" t="s">
        <v>43</v>
      </c>
      <c r="DS6" s="487" t="s">
        <v>42</v>
      </c>
      <c r="DT6" s="671"/>
      <c r="DU6" s="670"/>
      <c r="DV6" s="671"/>
      <c r="DW6" s="486" t="s">
        <v>43</v>
      </c>
      <c r="DX6" s="378" t="s">
        <v>42</v>
      </c>
      <c r="DY6" s="671"/>
      <c r="DZ6" s="486" t="s">
        <v>43</v>
      </c>
      <c r="EA6" s="378" t="s">
        <v>42</v>
      </c>
      <c r="EB6" s="669"/>
      <c r="EC6" s="486" t="s">
        <v>43</v>
      </c>
      <c r="ED6" s="378" t="s">
        <v>42</v>
      </c>
      <c r="EE6" s="671"/>
      <c r="EF6" s="486" t="s">
        <v>43</v>
      </c>
      <c r="EG6" s="378" t="s">
        <v>42</v>
      </c>
      <c r="EH6" s="669"/>
      <c r="EI6" s="670"/>
    </row>
    <row r="7" spans="1:139" ht="33.75" customHeight="1" thickBot="1">
      <c r="A7" s="647" t="s">
        <v>35</v>
      </c>
      <c r="B7" s="648"/>
      <c r="C7" s="648"/>
      <c r="D7" s="648"/>
      <c r="E7" s="488">
        <v>1</v>
      </c>
      <c r="F7" s="215">
        <f aca="true" t="shared" si="0" ref="F7:Q7">F8+F12+F16+F19+F20+F27+F28+F29</f>
        <v>100.001</v>
      </c>
      <c r="G7" s="216">
        <f t="shared" si="0"/>
        <v>323.28999999999996</v>
      </c>
      <c r="H7" s="214">
        <f t="shared" si="0"/>
        <v>56537088</v>
      </c>
      <c r="I7" s="215">
        <f t="shared" si="0"/>
        <v>100.00000000000001</v>
      </c>
      <c r="J7" s="216">
        <f t="shared" si="0"/>
        <v>12060.71</v>
      </c>
      <c r="K7" s="214">
        <f t="shared" si="0"/>
        <v>34964053</v>
      </c>
      <c r="L7" s="215">
        <f t="shared" si="0"/>
        <v>100</v>
      </c>
      <c r="M7" s="216">
        <f t="shared" si="0"/>
        <v>850.0400000000002</v>
      </c>
      <c r="N7" s="214">
        <f t="shared" si="0"/>
        <v>9579911</v>
      </c>
      <c r="O7" s="215">
        <f t="shared" si="0"/>
        <v>100</v>
      </c>
      <c r="P7" s="216">
        <f t="shared" si="0"/>
        <v>1145.78</v>
      </c>
      <c r="Q7" s="214">
        <f t="shared" si="0"/>
        <v>10203144</v>
      </c>
      <c r="R7" s="215">
        <f aca="true" t="shared" si="1" ref="R7:DF7">R8+R12+R16+R19+R20+R27+R28+R29</f>
        <v>99.99999999999999</v>
      </c>
      <c r="S7" s="214">
        <f>S8+S12+S16+S19+S20+S27+S28+S29</f>
        <v>111284196</v>
      </c>
      <c r="T7" s="215">
        <f aca="true" t="shared" si="2" ref="T7:AE7">T8+T12+T16+T19+T20+T27+T28+T29</f>
        <v>99.99999999999999</v>
      </c>
      <c r="U7" s="216">
        <f t="shared" si="2"/>
        <v>283.52</v>
      </c>
      <c r="V7" s="217">
        <f t="shared" si="2"/>
        <v>35097349</v>
      </c>
      <c r="W7" s="215">
        <f t="shared" si="2"/>
        <v>99.99000000000001</v>
      </c>
      <c r="X7" s="216">
        <f t="shared" si="2"/>
        <v>10379.490000000002</v>
      </c>
      <c r="Y7" s="217">
        <f t="shared" si="2"/>
        <v>19025591</v>
      </c>
      <c r="Z7" s="215">
        <f t="shared" si="2"/>
        <v>99.99999999999999</v>
      </c>
      <c r="AA7" s="216">
        <f t="shared" si="2"/>
        <v>1042.6000000000001</v>
      </c>
      <c r="AB7" s="217">
        <f t="shared" si="2"/>
        <v>8684895</v>
      </c>
      <c r="AC7" s="215">
        <f t="shared" si="2"/>
        <v>100</v>
      </c>
      <c r="AD7" s="216">
        <f t="shared" si="2"/>
        <v>1447.05</v>
      </c>
      <c r="AE7" s="217">
        <f t="shared" si="2"/>
        <v>6040003</v>
      </c>
      <c r="AF7" s="215">
        <f t="shared" si="1"/>
        <v>100</v>
      </c>
      <c r="AG7" s="214">
        <f t="shared" si="1"/>
        <v>68847838</v>
      </c>
      <c r="AH7" s="215">
        <f t="shared" si="1"/>
        <v>100</v>
      </c>
      <c r="AI7" s="216">
        <f t="shared" si="1"/>
        <v>241.91000000000003</v>
      </c>
      <c r="AJ7" s="217">
        <f t="shared" si="1"/>
        <v>43130563</v>
      </c>
      <c r="AK7" s="215">
        <f t="shared" si="1"/>
        <v>100.00000000000001</v>
      </c>
      <c r="AL7" s="216">
        <f t="shared" si="1"/>
        <v>10558.56</v>
      </c>
      <c r="AM7" s="217">
        <f t="shared" si="1"/>
        <v>38855513</v>
      </c>
      <c r="AN7" s="215">
        <f t="shared" si="1"/>
        <v>100</v>
      </c>
      <c r="AO7" s="216">
        <f t="shared" si="1"/>
        <v>1153.99</v>
      </c>
      <c r="AP7" s="217">
        <f t="shared" si="1"/>
        <v>7118982</v>
      </c>
      <c r="AQ7" s="215">
        <f t="shared" si="1"/>
        <v>100</v>
      </c>
      <c r="AR7" s="214">
        <f t="shared" si="1"/>
        <v>89105058</v>
      </c>
      <c r="AS7" s="215">
        <f t="shared" si="1"/>
        <v>100.00000000000001</v>
      </c>
      <c r="AT7" s="216">
        <f t="shared" si="1"/>
        <v>296.01</v>
      </c>
      <c r="AU7" s="214">
        <f t="shared" si="1"/>
        <v>58509140</v>
      </c>
      <c r="AV7" s="215">
        <f t="shared" si="1"/>
        <v>99.99999999999999</v>
      </c>
      <c r="AW7" s="216">
        <f t="shared" si="1"/>
        <v>955.1299999999998</v>
      </c>
      <c r="AX7" s="217">
        <f t="shared" si="1"/>
        <v>12707053</v>
      </c>
      <c r="AY7" s="215">
        <f t="shared" si="1"/>
        <v>100.00000000000001</v>
      </c>
      <c r="AZ7" s="216">
        <f t="shared" si="1"/>
        <v>1347.3600000000001</v>
      </c>
      <c r="BA7" s="214">
        <f t="shared" si="1"/>
        <v>9299461</v>
      </c>
      <c r="BB7" s="209">
        <f t="shared" si="1"/>
        <v>100</v>
      </c>
      <c r="BC7" s="214">
        <f t="shared" si="1"/>
        <v>80515654</v>
      </c>
      <c r="BD7" s="215">
        <f t="shared" si="1"/>
        <v>100</v>
      </c>
      <c r="BE7" s="216">
        <f t="shared" si="1"/>
        <v>307.11999999999995</v>
      </c>
      <c r="BF7" s="214">
        <f t="shared" si="1"/>
        <v>114024882</v>
      </c>
      <c r="BG7" s="215">
        <f t="shared" si="1"/>
        <v>100</v>
      </c>
      <c r="BH7" s="216">
        <f t="shared" si="1"/>
        <v>20264.670000000002</v>
      </c>
      <c r="BI7" s="214">
        <f t="shared" si="1"/>
        <v>107909351</v>
      </c>
      <c r="BJ7" s="215">
        <f t="shared" si="1"/>
        <v>99.99999999999999</v>
      </c>
      <c r="BK7" s="216">
        <f t="shared" si="1"/>
        <v>901.3699999999999</v>
      </c>
      <c r="BL7" s="214">
        <f t="shared" si="1"/>
        <v>21200206</v>
      </c>
      <c r="BM7" s="215">
        <f t="shared" si="1"/>
        <v>100.00000000000001</v>
      </c>
      <c r="BN7" s="216">
        <f t="shared" si="1"/>
        <v>2029.49</v>
      </c>
      <c r="BO7" s="214">
        <f t="shared" si="1"/>
        <v>32281146</v>
      </c>
      <c r="BP7" s="209">
        <f t="shared" si="1"/>
        <v>99.99999999999999</v>
      </c>
      <c r="BQ7" s="214">
        <f t="shared" si="1"/>
        <v>275415585</v>
      </c>
      <c r="BR7" s="215">
        <f t="shared" si="1"/>
        <v>100</v>
      </c>
      <c r="BS7" s="216">
        <f t="shared" si="1"/>
        <v>406.58</v>
      </c>
      <c r="BT7" s="217">
        <f t="shared" si="1"/>
        <v>34107421</v>
      </c>
      <c r="BU7" s="215">
        <f t="shared" si="1"/>
        <v>99.99999999999999</v>
      </c>
      <c r="BV7" s="216">
        <f t="shared" si="1"/>
        <v>13018.400000000003</v>
      </c>
      <c r="BW7" s="214">
        <f t="shared" si="1"/>
        <v>15934523</v>
      </c>
      <c r="BX7" s="215">
        <f t="shared" si="1"/>
        <v>100</v>
      </c>
      <c r="BY7" s="216">
        <f t="shared" si="1"/>
        <v>1100.8500000000001</v>
      </c>
      <c r="BZ7" s="214">
        <f t="shared" si="1"/>
        <v>6274859</v>
      </c>
      <c r="CA7" s="215">
        <f t="shared" si="1"/>
        <v>100.00000000000001</v>
      </c>
      <c r="CB7" s="216">
        <f t="shared" si="1"/>
        <v>1473.35</v>
      </c>
      <c r="CC7" s="217">
        <f t="shared" si="1"/>
        <v>6896741</v>
      </c>
      <c r="CD7" s="215">
        <f t="shared" si="1"/>
        <v>99.99999999999999</v>
      </c>
      <c r="CE7" s="214">
        <f t="shared" si="1"/>
        <v>63213544</v>
      </c>
      <c r="CF7" s="215">
        <f>CF8+CF12+CF16+CF19+CF20+CF27+CF28+CF29</f>
        <v>99.99999999999999</v>
      </c>
      <c r="CG7" s="216">
        <f>CG8+CG12+CG16+CG19+CG20+CG27+CG28+CG29</f>
        <v>347.2600000000001</v>
      </c>
      <c r="CH7" s="217">
        <f>CH8+CH12+CH16+CH19+CH20+CH27+CH28+CH29</f>
        <v>60837756</v>
      </c>
      <c r="CI7" s="215">
        <f aca="true" t="shared" si="3" ref="CI7:CQ7">CI8+CI12+CI16+CI19+CI20+CI27+CI28+CI29</f>
        <v>100</v>
      </c>
      <c r="CJ7" s="216">
        <f t="shared" si="3"/>
        <v>9241.49</v>
      </c>
      <c r="CK7" s="217">
        <f t="shared" si="3"/>
        <v>40570201</v>
      </c>
      <c r="CL7" s="215">
        <f t="shared" si="3"/>
        <v>99.99999999999999</v>
      </c>
      <c r="CM7" s="216">
        <f t="shared" si="3"/>
        <v>947.4200000000001</v>
      </c>
      <c r="CN7" s="217">
        <f t="shared" si="3"/>
        <v>9919464</v>
      </c>
      <c r="CO7" s="215">
        <f t="shared" si="3"/>
        <v>100</v>
      </c>
      <c r="CP7" s="216">
        <f t="shared" si="3"/>
        <v>1344.1800000000003</v>
      </c>
      <c r="CQ7" s="217">
        <f t="shared" si="3"/>
        <v>11550568</v>
      </c>
      <c r="CR7" s="215">
        <f t="shared" si="1"/>
        <v>100.00000000000001</v>
      </c>
      <c r="CS7" s="214">
        <f t="shared" si="1"/>
        <v>122877989</v>
      </c>
      <c r="CT7" s="215">
        <f t="shared" si="1"/>
        <v>99.99999999999999</v>
      </c>
      <c r="CU7" s="216">
        <f t="shared" si="1"/>
        <v>313.91999999999996</v>
      </c>
      <c r="CV7" s="217">
        <f t="shared" si="1"/>
        <v>72845209</v>
      </c>
      <c r="CW7" s="215">
        <f t="shared" si="1"/>
        <v>100</v>
      </c>
      <c r="CX7" s="216">
        <f t="shared" si="1"/>
        <v>12585.929999999998</v>
      </c>
      <c r="CY7" s="217">
        <f t="shared" si="1"/>
        <v>54169862</v>
      </c>
      <c r="CZ7" s="215">
        <f t="shared" si="1"/>
        <v>100</v>
      </c>
      <c r="DA7" s="216">
        <f t="shared" si="1"/>
        <v>957.1500000000001</v>
      </c>
      <c r="DB7" s="217">
        <f t="shared" si="1"/>
        <v>13419212</v>
      </c>
      <c r="DC7" s="215">
        <f t="shared" si="1"/>
        <v>100</v>
      </c>
      <c r="DD7" s="216">
        <f t="shared" si="1"/>
        <v>1993.34</v>
      </c>
      <c r="DE7" s="217">
        <f t="shared" si="1"/>
        <v>18874959</v>
      </c>
      <c r="DF7" s="215">
        <f t="shared" si="1"/>
        <v>100.00000000000001</v>
      </c>
      <c r="DG7" s="214">
        <f>DG8+DG12+DG16+DG19+DG20+DG27+DG28+DG29</f>
        <v>159309242</v>
      </c>
      <c r="DH7" s="215">
        <f aca="true" t="shared" si="4" ref="DH7:DS7">DH8+DH12+DH16+DH19+DH20+DH27+DH28+DH29</f>
        <v>100</v>
      </c>
      <c r="DI7" s="216">
        <f t="shared" si="4"/>
        <v>321.98999999999995</v>
      </c>
      <c r="DJ7" s="214">
        <f t="shared" si="4"/>
        <v>55381519</v>
      </c>
      <c r="DK7" s="215">
        <f t="shared" si="4"/>
        <v>100.00000000000001</v>
      </c>
      <c r="DL7" s="216">
        <f t="shared" si="4"/>
        <v>10772.470000000001</v>
      </c>
      <c r="DM7" s="214">
        <f t="shared" si="4"/>
        <v>36992663</v>
      </c>
      <c r="DN7" s="215">
        <f t="shared" si="4"/>
        <v>100</v>
      </c>
      <c r="DO7" s="216">
        <f t="shared" si="4"/>
        <v>1147.2900000000002</v>
      </c>
      <c r="DP7" s="214">
        <f t="shared" si="4"/>
        <v>6493670</v>
      </c>
      <c r="DQ7" s="215">
        <f t="shared" si="4"/>
        <v>100</v>
      </c>
      <c r="DR7" s="216">
        <f t="shared" si="4"/>
        <v>1241.2499999999998</v>
      </c>
      <c r="DS7" s="214">
        <f t="shared" si="4"/>
        <v>11946995</v>
      </c>
      <c r="DT7" s="209">
        <f>DT8+DT12+DT16+DT19+DT20+DT27+DT28+DT29</f>
        <v>99.99999999999999</v>
      </c>
      <c r="DU7" s="214">
        <f>DU8+DU12+DU16+DU19+DU20+DU27+DU28+DU29</f>
        <v>110814847</v>
      </c>
      <c r="DV7" s="489">
        <f aca="true" t="shared" si="5" ref="DV7:EG7">DV8+DV12+DV16+DV19+DV20+DV27+DV28+DV29</f>
        <v>99.99999999999999</v>
      </c>
      <c r="DW7" s="218">
        <f t="shared" si="5"/>
        <v>310.39</v>
      </c>
      <c r="DX7" s="214">
        <f t="shared" si="5"/>
        <v>530470927</v>
      </c>
      <c r="DY7" s="489">
        <f t="shared" si="5"/>
        <v>100</v>
      </c>
      <c r="DZ7" s="218">
        <f t="shared" si="5"/>
        <v>12862.110000000002</v>
      </c>
      <c r="EA7" s="214">
        <f t="shared" si="5"/>
        <v>348421757</v>
      </c>
      <c r="EB7" s="212">
        <f t="shared" si="5"/>
        <v>99.99999999999999</v>
      </c>
      <c r="EC7" s="218">
        <f t="shared" si="5"/>
        <v>956.6999999999999</v>
      </c>
      <c r="ED7" s="217">
        <f t="shared" si="5"/>
        <v>88279270</v>
      </c>
      <c r="EE7" s="489">
        <f t="shared" si="5"/>
        <v>100</v>
      </c>
      <c r="EF7" s="218">
        <f t="shared" si="5"/>
        <v>1534.6</v>
      </c>
      <c r="EG7" s="214">
        <f t="shared" si="5"/>
        <v>114211999</v>
      </c>
      <c r="EH7" s="212">
        <f>EH8+EH12+EH16+EH19+EH20+EH27+EH28+EH29</f>
        <v>100</v>
      </c>
      <c r="EI7" s="214">
        <f>EI8+EI12+EI16+EI19+EI20+EI27+EI28+EI29</f>
        <v>1081383953</v>
      </c>
    </row>
    <row r="8" spans="1:139" s="6" customFormat="1" ht="30" customHeight="1">
      <c r="A8" s="649" t="s">
        <v>20</v>
      </c>
      <c r="B8" s="650"/>
      <c r="C8" s="650"/>
      <c r="D8" s="650"/>
      <c r="E8" s="490">
        <v>2</v>
      </c>
      <c r="F8" s="226">
        <f aca="true" t="shared" si="6" ref="F8:Q8">SUM(F9:F11)</f>
        <v>84.311</v>
      </c>
      <c r="G8" s="220">
        <f t="shared" si="6"/>
        <v>272.56</v>
      </c>
      <c r="H8" s="225">
        <f t="shared" si="6"/>
        <v>47663021</v>
      </c>
      <c r="I8" s="226">
        <f t="shared" si="6"/>
        <v>68.36</v>
      </c>
      <c r="J8" s="220">
        <f t="shared" si="6"/>
        <v>8244.189999999999</v>
      </c>
      <c r="K8" s="225">
        <f t="shared" si="6"/>
        <v>23899918</v>
      </c>
      <c r="L8" s="226">
        <f t="shared" si="6"/>
        <v>72.8</v>
      </c>
      <c r="M8" s="220">
        <f t="shared" si="6"/>
        <v>618.8100000000001</v>
      </c>
      <c r="N8" s="225">
        <f t="shared" si="6"/>
        <v>6974002</v>
      </c>
      <c r="O8" s="226">
        <f t="shared" si="6"/>
        <v>84.67</v>
      </c>
      <c r="P8" s="220">
        <f t="shared" si="6"/>
        <v>970.0799999999999</v>
      </c>
      <c r="Q8" s="225">
        <f t="shared" si="6"/>
        <v>8638544</v>
      </c>
      <c r="R8" s="226">
        <f aca="true" t="shared" si="7" ref="R8:DF8">SUM(R9:R11)</f>
        <v>78.32</v>
      </c>
      <c r="S8" s="225">
        <f t="shared" si="7"/>
        <v>87175485</v>
      </c>
      <c r="T8" s="226">
        <f t="shared" si="7"/>
        <v>91.32</v>
      </c>
      <c r="U8" s="220">
        <f t="shared" si="7"/>
        <v>258.9</v>
      </c>
      <c r="V8" s="227">
        <f t="shared" si="7"/>
        <v>32050755</v>
      </c>
      <c r="W8" s="226">
        <f t="shared" si="7"/>
        <v>60.58</v>
      </c>
      <c r="X8" s="220">
        <f t="shared" si="7"/>
        <v>6287.550000000001</v>
      </c>
      <c r="Y8" s="227">
        <f t="shared" si="7"/>
        <v>11525081</v>
      </c>
      <c r="Z8" s="226">
        <f t="shared" si="7"/>
        <v>90.69999999999999</v>
      </c>
      <c r="AA8" s="220">
        <f t="shared" si="7"/>
        <v>945.62</v>
      </c>
      <c r="AB8" s="227">
        <f t="shared" si="7"/>
        <v>7877035</v>
      </c>
      <c r="AC8" s="226">
        <f t="shared" si="7"/>
        <v>81.94</v>
      </c>
      <c r="AD8" s="220">
        <f t="shared" si="7"/>
        <v>1185.69</v>
      </c>
      <c r="AE8" s="227">
        <f t="shared" si="7"/>
        <v>4949059</v>
      </c>
      <c r="AF8" s="226">
        <f t="shared" si="7"/>
        <v>81.92</v>
      </c>
      <c r="AG8" s="225">
        <f t="shared" si="7"/>
        <v>56401930</v>
      </c>
      <c r="AH8" s="226">
        <f t="shared" si="7"/>
        <v>97.08999999999999</v>
      </c>
      <c r="AI8" s="220">
        <f t="shared" si="7"/>
        <v>234.85</v>
      </c>
      <c r="AJ8" s="227">
        <f t="shared" si="7"/>
        <v>41873596</v>
      </c>
      <c r="AK8" s="226">
        <f t="shared" si="7"/>
        <v>49.82</v>
      </c>
      <c r="AL8" s="220">
        <f t="shared" si="7"/>
        <v>5260.37</v>
      </c>
      <c r="AM8" s="227">
        <f t="shared" si="7"/>
        <v>19358136</v>
      </c>
      <c r="AN8" s="226">
        <f t="shared" si="7"/>
        <v>78.43</v>
      </c>
      <c r="AO8" s="220">
        <f t="shared" si="7"/>
        <v>905.0500000000001</v>
      </c>
      <c r="AP8" s="227">
        <f t="shared" si="7"/>
        <v>5583283</v>
      </c>
      <c r="AQ8" s="226">
        <f t="shared" si="7"/>
        <v>74.98</v>
      </c>
      <c r="AR8" s="225">
        <f t="shared" si="7"/>
        <v>66815015</v>
      </c>
      <c r="AS8" s="226">
        <f t="shared" si="7"/>
        <v>73.89</v>
      </c>
      <c r="AT8" s="220">
        <f t="shared" si="7"/>
        <v>218.70000000000002</v>
      </c>
      <c r="AU8" s="225">
        <f t="shared" si="7"/>
        <v>43229140</v>
      </c>
      <c r="AV8" s="226">
        <f t="shared" si="7"/>
        <v>46.489999999999995</v>
      </c>
      <c r="AW8" s="220">
        <f t="shared" si="7"/>
        <v>444.15</v>
      </c>
      <c r="AX8" s="227">
        <f t="shared" si="7"/>
        <v>5909000</v>
      </c>
      <c r="AY8" s="226">
        <f t="shared" si="7"/>
        <v>75.05</v>
      </c>
      <c r="AZ8" s="220">
        <f t="shared" si="7"/>
        <v>1011.17</v>
      </c>
      <c r="BA8" s="225">
        <f t="shared" si="7"/>
        <v>6979091</v>
      </c>
      <c r="BB8" s="335">
        <f t="shared" si="7"/>
        <v>69.69</v>
      </c>
      <c r="BC8" s="225">
        <f t="shared" si="7"/>
        <v>56117231</v>
      </c>
      <c r="BD8" s="226">
        <f t="shared" si="7"/>
        <v>86.27</v>
      </c>
      <c r="BE8" s="220">
        <f t="shared" si="7"/>
        <v>264.92</v>
      </c>
      <c r="BF8" s="225">
        <f t="shared" si="7"/>
        <v>98357229</v>
      </c>
      <c r="BG8" s="226">
        <f t="shared" si="7"/>
        <v>67.94</v>
      </c>
      <c r="BH8" s="220">
        <f t="shared" si="7"/>
        <v>13768.78</v>
      </c>
      <c r="BI8" s="225">
        <f t="shared" si="7"/>
        <v>73318744</v>
      </c>
      <c r="BJ8" s="226">
        <f t="shared" si="7"/>
        <v>81.78999999999999</v>
      </c>
      <c r="BK8" s="220">
        <f t="shared" si="7"/>
        <v>737.3</v>
      </c>
      <c r="BL8" s="225">
        <f t="shared" si="7"/>
        <v>17341351</v>
      </c>
      <c r="BM8" s="226">
        <f t="shared" si="7"/>
        <v>81.55</v>
      </c>
      <c r="BN8" s="220">
        <f t="shared" si="7"/>
        <v>1655.09</v>
      </c>
      <c r="BO8" s="225">
        <f t="shared" si="7"/>
        <v>26325759</v>
      </c>
      <c r="BP8" s="335">
        <f t="shared" si="7"/>
        <v>78.19999999999999</v>
      </c>
      <c r="BQ8" s="225">
        <f t="shared" si="7"/>
        <v>215343083</v>
      </c>
      <c r="BR8" s="226">
        <f t="shared" si="7"/>
        <v>77.05</v>
      </c>
      <c r="BS8" s="220">
        <f t="shared" si="7"/>
        <v>313.25</v>
      </c>
      <c r="BT8" s="227">
        <f t="shared" si="7"/>
        <v>26278330</v>
      </c>
      <c r="BU8" s="226">
        <f t="shared" si="7"/>
        <v>57.370000000000005</v>
      </c>
      <c r="BV8" s="220">
        <f t="shared" si="7"/>
        <v>7469.93</v>
      </c>
      <c r="BW8" s="225">
        <f t="shared" si="7"/>
        <v>9143196</v>
      </c>
      <c r="BX8" s="226">
        <f t="shared" si="7"/>
        <v>68.16</v>
      </c>
      <c r="BY8" s="220">
        <f t="shared" si="7"/>
        <v>750.26</v>
      </c>
      <c r="BZ8" s="225">
        <f t="shared" si="7"/>
        <v>4276495</v>
      </c>
      <c r="CA8" s="226">
        <f t="shared" si="7"/>
        <v>80.71000000000001</v>
      </c>
      <c r="CB8" s="220">
        <f t="shared" si="7"/>
        <v>1189.21</v>
      </c>
      <c r="CC8" s="227">
        <f t="shared" si="7"/>
        <v>5566660</v>
      </c>
      <c r="CD8" s="226">
        <f t="shared" si="7"/>
        <v>71.6</v>
      </c>
      <c r="CE8" s="225">
        <f t="shared" si="7"/>
        <v>45264681</v>
      </c>
      <c r="CF8" s="226">
        <f>SUM(CF9:CF11)</f>
        <v>86.97999999999999</v>
      </c>
      <c r="CG8" s="220">
        <f>SUM(CG9:CG11)</f>
        <v>302.09000000000003</v>
      </c>
      <c r="CH8" s="227">
        <f>SUM(CH9:CH11)</f>
        <v>52924537</v>
      </c>
      <c r="CI8" s="226">
        <f aca="true" t="shared" si="8" ref="CI8:CQ8">SUM(CI9:CI11)</f>
        <v>57.28</v>
      </c>
      <c r="CJ8" s="220">
        <f t="shared" si="8"/>
        <v>5292.15</v>
      </c>
      <c r="CK8" s="227">
        <f t="shared" si="8"/>
        <v>23232519</v>
      </c>
      <c r="CL8" s="226">
        <f t="shared" si="8"/>
        <v>80.85</v>
      </c>
      <c r="CM8" s="220">
        <f t="shared" si="8"/>
        <v>766.04</v>
      </c>
      <c r="CN8" s="227">
        <f t="shared" si="8"/>
        <v>8020466</v>
      </c>
      <c r="CO8" s="226">
        <f t="shared" si="8"/>
        <v>80.68</v>
      </c>
      <c r="CP8" s="220">
        <f t="shared" si="8"/>
        <v>1084.5900000000001</v>
      </c>
      <c r="CQ8" s="227">
        <f t="shared" si="8"/>
        <v>9319910</v>
      </c>
      <c r="CR8" s="226">
        <f t="shared" si="7"/>
        <v>76.08000000000001</v>
      </c>
      <c r="CS8" s="225">
        <f t="shared" si="7"/>
        <v>93497432</v>
      </c>
      <c r="CT8" s="226">
        <f t="shared" si="7"/>
        <v>82.1</v>
      </c>
      <c r="CU8" s="220">
        <f t="shared" si="7"/>
        <v>257.69</v>
      </c>
      <c r="CV8" s="227">
        <f t="shared" si="7"/>
        <v>59798801</v>
      </c>
      <c r="CW8" s="226">
        <f t="shared" si="7"/>
        <v>67.13</v>
      </c>
      <c r="CX8" s="220">
        <f t="shared" si="7"/>
        <v>8448.6</v>
      </c>
      <c r="CY8" s="227">
        <f t="shared" si="7"/>
        <v>36362775</v>
      </c>
      <c r="CZ8" s="226">
        <f t="shared" si="7"/>
        <v>74.16</v>
      </c>
      <c r="DA8" s="220">
        <f t="shared" si="7"/>
        <v>709.86</v>
      </c>
      <c r="DB8" s="227">
        <f t="shared" si="7"/>
        <v>9952270</v>
      </c>
      <c r="DC8" s="226">
        <f t="shared" si="7"/>
        <v>85.52</v>
      </c>
      <c r="DD8" s="220">
        <f t="shared" si="7"/>
        <v>1704.59</v>
      </c>
      <c r="DE8" s="227">
        <f t="shared" si="7"/>
        <v>16140707</v>
      </c>
      <c r="DF8" s="226">
        <f t="shared" si="7"/>
        <v>76.75</v>
      </c>
      <c r="DG8" s="225">
        <f>SUM(DG9:DG11)</f>
        <v>122254553</v>
      </c>
      <c r="DH8" s="226">
        <f aca="true" t="shared" si="9" ref="DH8:DS8">SUM(DH9:DH11)</f>
        <v>86.55000000000001</v>
      </c>
      <c r="DI8" s="220">
        <f t="shared" si="9"/>
        <v>278.69</v>
      </c>
      <c r="DJ8" s="225">
        <f t="shared" si="9"/>
        <v>47934080</v>
      </c>
      <c r="DK8" s="226">
        <f t="shared" si="9"/>
        <v>58.99</v>
      </c>
      <c r="DL8" s="220">
        <f t="shared" si="9"/>
        <v>6354.87</v>
      </c>
      <c r="DM8" s="225">
        <f t="shared" si="9"/>
        <v>21822638</v>
      </c>
      <c r="DN8" s="226">
        <f t="shared" si="9"/>
        <v>76.36</v>
      </c>
      <c r="DO8" s="220">
        <f t="shared" si="9"/>
        <v>876.1700000000001</v>
      </c>
      <c r="DP8" s="225">
        <f t="shared" si="9"/>
        <v>4959138</v>
      </c>
      <c r="DQ8" s="226">
        <f t="shared" si="9"/>
        <v>69.88</v>
      </c>
      <c r="DR8" s="220">
        <f t="shared" si="9"/>
        <v>867.2699999999999</v>
      </c>
      <c r="DS8" s="225">
        <f t="shared" si="9"/>
        <v>8347489</v>
      </c>
      <c r="DT8" s="335">
        <f>SUM(DT9:DT11)</f>
        <v>74.96</v>
      </c>
      <c r="DU8" s="225">
        <f>SUM(DU9:DU11)</f>
        <v>83063345</v>
      </c>
      <c r="DV8" s="491">
        <f aca="true" t="shared" si="10" ref="DV8:EG8">SUM(DV9:DV11)</f>
        <v>84.85</v>
      </c>
      <c r="DW8" s="228">
        <f t="shared" si="10"/>
        <v>263.38</v>
      </c>
      <c r="DX8" s="225">
        <f t="shared" si="10"/>
        <v>450109489</v>
      </c>
      <c r="DY8" s="491">
        <f t="shared" si="10"/>
        <v>62.75999999999999</v>
      </c>
      <c r="DZ8" s="228">
        <f t="shared" si="10"/>
        <v>8072.02</v>
      </c>
      <c r="EA8" s="225">
        <f t="shared" si="10"/>
        <v>218663007</v>
      </c>
      <c r="EB8" s="492">
        <f t="shared" si="10"/>
        <v>73.98</v>
      </c>
      <c r="EC8" s="228">
        <f t="shared" si="10"/>
        <v>707.77</v>
      </c>
      <c r="ED8" s="227">
        <f t="shared" si="10"/>
        <v>65309757</v>
      </c>
      <c r="EE8" s="491">
        <f t="shared" si="10"/>
        <v>80.42</v>
      </c>
      <c r="EF8" s="228">
        <f t="shared" si="10"/>
        <v>1234.15</v>
      </c>
      <c r="EG8" s="225">
        <f t="shared" si="10"/>
        <v>91850502</v>
      </c>
      <c r="EH8" s="492">
        <f>SUM(EH9:EH11)</f>
        <v>76.37</v>
      </c>
      <c r="EI8" s="225">
        <f>SUM(EI9:EI11)</f>
        <v>825932755</v>
      </c>
    </row>
    <row r="9" spans="1:139" ht="21" customHeight="1">
      <c r="A9" s="651" t="s">
        <v>1</v>
      </c>
      <c r="B9" s="652">
        <v>210</v>
      </c>
      <c r="C9" s="336">
        <v>211</v>
      </c>
      <c r="D9" s="337" t="s">
        <v>25</v>
      </c>
      <c r="E9" s="493">
        <v>3</v>
      </c>
      <c r="F9" s="233">
        <f>ROUND(H9/H7*100,2)</f>
        <v>64.73</v>
      </c>
      <c r="G9" s="190">
        <f>ROUND(H9/H36,2)</f>
        <v>209.27</v>
      </c>
      <c r="H9" s="201">
        <v>36595000</v>
      </c>
      <c r="I9" s="233">
        <f>ROUND(K9/K7*100,2)</f>
        <v>52.44</v>
      </c>
      <c r="J9" s="190">
        <f>ROUND(K9/K36,2)</f>
        <v>6324.57</v>
      </c>
      <c r="K9" s="201">
        <v>18334940</v>
      </c>
      <c r="L9" s="233">
        <f>ROUND(N9/N7*100,2)</f>
        <v>55.97</v>
      </c>
      <c r="M9" s="190">
        <f>ROUND(N9/N36,2)</f>
        <v>475.79</v>
      </c>
      <c r="N9" s="201">
        <v>5362180</v>
      </c>
      <c r="O9" s="233">
        <f>ROUND(Q9/Q7*100,2)</f>
        <v>65.03</v>
      </c>
      <c r="P9" s="190">
        <f>ROUND(Q9/Q36,2)+0.01</f>
        <v>745.0699999999999</v>
      </c>
      <c r="Q9" s="201">
        <v>6634797</v>
      </c>
      <c r="R9" s="233">
        <f>ROUND(S9/$S$7*100,2)-0.01</f>
        <v>60.13</v>
      </c>
      <c r="S9" s="201">
        <f>H9+K9+N9+Q9</f>
        <v>66926917</v>
      </c>
      <c r="T9" s="233">
        <f>ROUND(V9/V7*100,2)</f>
        <v>70.14</v>
      </c>
      <c r="U9" s="190">
        <f>ROUND(V9/V36,2)</f>
        <v>198.85</v>
      </c>
      <c r="V9" s="230">
        <v>24616555</v>
      </c>
      <c r="W9" s="233">
        <f>ROUND(Y9/Y7*100,2)</f>
        <v>46.51</v>
      </c>
      <c r="X9" s="190">
        <f>ROUND(Y9/Y36,2)</f>
        <v>4827.89</v>
      </c>
      <c r="Y9" s="230">
        <v>8849524</v>
      </c>
      <c r="Z9" s="233">
        <f>ROUND(AB9/AB7*100,2)</f>
        <v>69.66</v>
      </c>
      <c r="AA9" s="190">
        <f>ROUND(AB9/AB36,2)</f>
        <v>726.28</v>
      </c>
      <c r="AB9" s="230">
        <v>6049950</v>
      </c>
      <c r="AC9" s="233">
        <f>ROUND(AE9/AE7*100,2)</f>
        <v>62.93</v>
      </c>
      <c r="AD9" s="190">
        <f>ROUND(AE9/AE36,2)</f>
        <v>910.67</v>
      </c>
      <c r="AE9" s="230">
        <v>3801120</v>
      </c>
      <c r="AF9" s="233">
        <f>ROUND(AG9/$AG$7*100,2)</f>
        <v>62.92</v>
      </c>
      <c r="AG9" s="201">
        <f>V9+Y9+AB9+AE9</f>
        <v>43317149</v>
      </c>
      <c r="AH9" s="233">
        <f>ROUND(AJ9/AJ7*100,2)</f>
        <v>74.57</v>
      </c>
      <c r="AI9" s="190">
        <f>ROUND(AJ9/AJ36,2)</f>
        <v>180.38</v>
      </c>
      <c r="AJ9" s="230">
        <v>32160980</v>
      </c>
      <c r="AK9" s="233">
        <f>ROUND(AM9/AM7*100,2)</f>
        <v>38.26</v>
      </c>
      <c r="AL9" s="190">
        <f>ROUND(AM9/AM36,2)</f>
        <v>4040.22</v>
      </c>
      <c r="AM9" s="230">
        <v>14868000</v>
      </c>
      <c r="AN9" s="233">
        <f>ROUND(AP9/AP7*100,2)</f>
        <v>60.22</v>
      </c>
      <c r="AO9" s="190">
        <f>ROUND(AP9/AP36,2)</f>
        <v>694.88</v>
      </c>
      <c r="AP9" s="230">
        <v>4286700</v>
      </c>
      <c r="AQ9" s="233">
        <f>ROUND(AR9/$AR$7*100,2)</f>
        <v>57.59</v>
      </c>
      <c r="AR9" s="201">
        <f>AJ9+AM9+AP9</f>
        <v>51315680</v>
      </c>
      <c r="AS9" s="233">
        <f>ROUND(AU9/AU7*100,2)</f>
        <v>56.71</v>
      </c>
      <c r="AT9" s="190">
        <f>ROUND(AU9/AU36,2)</f>
        <v>167.86</v>
      </c>
      <c r="AU9" s="201">
        <v>33179062</v>
      </c>
      <c r="AV9" s="233">
        <f>ROUND(AX9/AX7*100,2)</f>
        <v>35.41</v>
      </c>
      <c r="AW9" s="190">
        <f>ROUND(AX9/AX36,2)</f>
        <v>338.24</v>
      </c>
      <c r="AX9" s="230">
        <v>4500000</v>
      </c>
      <c r="AY9" s="233">
        <f>ROUND(BA9/BA7*100,2)</f>
        <v>57.64</v>
      </c>
      <c r="AZ9" s="190">
        <f>ROUND(BA9/BA36,2)</f>
        <v>776.63</v>
      </c>
      <c r="BA9" s="201">
        <v>5360284</v>
      </c>
      <c r="BB9" s="232">
        <f>ROUND(BC9/$BC$7*100,2)</f>
        <v>53.45</v>
      </c>
      <c r="BC9" s="201">
        <f>AU9+AX9+BA9</f>
        <v>43039346</v>
      </c>
      <c r="BD9" s="233">
        <f>ROUND(BF9/BF7*100,2)+0.01</f>
        <v>66.2</v>
      </c>
      <c r="BE9" s="190">
        <f>ROUND(BF9/BF36,2)</f>
        <v>203.29</v>
      </c>
      <c r="BF9" s="201">
        <v>75474600</v>
      </c>
      <c r="BG9" s="233">
        <f>ROUND(BI9/BI7*100,2)</f>
        <v>52.1</v>
      </c>
      <c r="BH9" s="190">
        <f>ROUND(BI9/BI36,2)</f>
        <v>10558.2</v>
      </c>
      <c r="BI9" s="201">
        <v>56222430</v>
      </c>
      <c r="BJ9" s="233">
        <f>ROUND(BL9/BL7*100,2)</f>
        <v>62.82</v>
      </c>
      <c r="BK9" s="190">
        <f>ROUND(BL9/BL36,2)</f>
        <v>566.28</v>
      </c>
      <c r="BL9" s="201">
        <v>13319010</v>
      </c>
      <c r="BM9" s="233">
        <f>ROUND(BO9/BO7*100,2)</f>
        <v>62.73</v>
      </c>
      <c r="BN9" s="190">
        <f>ROUND(BO9/BO36,2)</f>
        <v>1273.14</v>
      </c>
      <c r="BO9" s="201">
        <v>20250488</v>
      </c>
      <c r="BP9" s="232">
        <f>ROUND(BQ9/$BQ$7*100,2)</f>
        <v>60.01</v>
      </c>
      <c r="BQ9" s="201">
        <f>BF9+BI9+BL9+BO9</f>
        <v>165266528</v>
      </c>
      <c r="BR9" s="233">
        <f>ROUND(BT9/BT7*100,2)</f>
        <v>58.73</v>
      </c>
      <c r="BS9" s="190">
        <f>ROUND(BT9/BT36,2)</f>
        <v>238.77</v>
      </c>
      <c r="BT9" s="230">
        <v>20030244</v>
      </c>
      <c r="BU9" s="233">
        <f>ROUND(BW9/BW7*100,2)</f>
        <v>43.64</v>
      </c>
      <c r="BV9" s="190">
        <f>ROUND(BW9/BW36,2)</f>
        <v>5681.46</v>
      </c>
      <c r="BW9" s="201">
        <v>6954104</v>
      </c>
      <c r="BX9" s="233">
        <f>ROUND(BZ9/BZ7*100,2)</f>
        <v>51.86</v>
      </c>
      <c r="BY9" s="190">
        <f>ROUND(BZ9/BZ36,2)</f>
        <v>570.85</v>
      </c>
      <c r="BZ9" s="201">
        <v>3253837</v>
      </c>
      <c r="CA9" s="233">
        <f>ROUND(CC9/CC7*100,2)</f>
        <v>61.77</v>
      </c>
      <c r="CB9" s="190">
        <f>ROUND(CC9/CC36,2)</f>
        <v>910.09</v>
      </c>
      <c r="CC9" s="230">
        <v>4260108</v>
      </c>
      <c r="CD9" s="233">
        <f>ROUND(CE9/$CE$7*100,2)</f>
        <v>54.57</v>
      </c>
      <c r="CE9" s="201">
        <f>BT9+BW9+BZ9+CC9</f>
        <v>34498293</v>
      </c>
      <c r="CF9" s="233">
        <f>ROUND(CH9/CH7*100,2)-0.01</f>
        <v>66.64</v>
      </c>
      <c r="CG9" s="190">
        <f>ROUND(CH9/CH36,2)</f>
        <v>231.47</v>
      </c>
      <c r="CH9" s="230">
        <v>40551142</v>
      </c>
      <c r="CI9" s="233">
        <f>ROUND(CK9/CK7*100,2)+0.02</f>
        <v>43.800000000000004</v>
      </c>
      <c r="CJ9" s="190">
        <f>ROUND(CK9/CK36,2)</f>
        <v>4046.08</v>
      </c>
      <c r="CK9" s="230">
        <v>17762270</v>
      </c>
      <c r="CL9" s="233">
        <f>ROUND(CN9/CN7*100,2)</f>
        <v>62.1</v>
      </c>
      <c r="CM9" s="190">
        <f>ROUND(CN9/CN36,2)</f>
        <v>588.36</v>
      </c>
      <c r="CN9" s="230">
        <v>6160112</v>
      </c>
      <c r="CO9" s="233">
        <f>ROUND(CQ9/CQ7*100,2)-0.01</f>
        <v>61.85</v>
      </c>
      <c r="CP9" s="190">
        <f>ROUND(CQ9/CQ36,2)</f>
        <v>831.5</v>
      </c>
      <c r="CQ9" s="230">
        <v>7145092</v>
      </c>
      <c r="CR9" s="233">
        <f>ROUND(CS9/$CS$7*100,2)</f>
        <v>58.28</v>
      </c>
      <c r="CS9" s="201">
        <f>CH9+CK9+CN9+CQ9</f>
        <v>71618616</v>
      </c>
      <c r="CT9" s="233">
        <f>ROUND(CV9/CV7*100,2)</f>
        <v>63.04</v>
      </c>
      <c r="CU9" s="190">
        <f>ROUND(CV9/CV36,2)</f>
        <v>197.88</v>
      </c>
      <c r="CV9" s="230">
        <v>45919202</v>
      </c>
      <c r="CW9" s="233">
        <f>ROUND(CY9/CY7*100,2)</f>
        <v>51.54</v>
      </c>
      <c r="CX9" s="190">
        <f>ROUND(CY9/CY36,2)</f>
        <v>6487.14</v>
      </c>
      <c r="CY9" s="230">
        <v>27920651</v>
      </c>
      <c r="CZ9" s="233">
        <f>ROUND(DB9/DB7*100,2)</f>
        <v>56.96</v>
      </c>
      <c r="DA9" s="190">
        <f>ROUND(DB9/DB36,2)</f>
        <v>545.21</v>
      </c>
      <c r="DB9" s="230">
        <v>7643900</v>
      </c>
      <c r="DC9" s="233">
        <f>ROUND(DE9/DE7*100,2)</f>
        <v>65.66</v>
      </c>
      <c r="DD9" s="190">
        <f>ROUND(DE9/DE36,2)</f>
        <v>1308.76</v>
      </c>
      <c r="DE9" s="230">
        <v>12392632</v>
      </c>
      <c r="DF9" s="233">
        <f>ROUND(DG9/$DG$7*100,2)</f>
        <v>58.93</v>
      </c>
      <c r="DG9" s="201">
        <f>CV9+CY9+DB9+DE9</f>
        <v>93876385</v>
      </c>
      <c r="DH9" s="233">
        <f>ROUND(DJ9/DJ7*100,2)</f>
        <v>66.17</v>
      </c>
      <c r="DI9" s="190">
        <f>ROUND(DJ9/DJ36,2)</f>
        <v>213.06</v>
      </c>
      <c r="DJ9" s="201">
        <v>36645837</v>
      </c>
      <c r="DK9" s="233">
        <f>ROUND(DM9/DM7*100,2)</f>
        <v>45.29</v>
      </c>
      <c r="DL9" s="190">
        <f>ROUND(DM9/DM36,2)</f>
        <v>4879.38</v>
      </c>
      <c r="DM9" s="201">
        <v>16755790</v>
      </c>
      <c r="DN9" s="233">
        <f>ROUND(DP9/DP7*100,2)</f>
        <v>58.65</v>
      </c>
      <c r="DO9" s="190">
        <f>ROUND(DP9/DP36,2)</f>
        <v>672.94</v>
      </c>
      <c r="DP9" s="201">
        <v>3808852</v>
      </c>
      <c r="DQ9" s="233">
        <f>ROUND(DS9/DS7*100,2)</f>
        <v>53.66</v>
      </c>
      <c r="DR9" s="190">
        <f>ROUND(DS9/DS36,2)</f>
        <v>666.06</v>
      </c>
      <c r="DS9" s="201">
        <v>6410821</v>
      </c>
      <c r="DT9" s="232">
        <f>ROUND(DU9/$DU$7*100,2)</f>
        <v>57.41</v>
      </c>
      <c r="DU9" s="201">
        <f>DJ9+DM9+DP9+DS9</f>
        <v>63621300</v>
      </c>
      <c r="DV9" s="196">
        <f>ROUND(DX9/DX7*100,2)</f>
        <v>65.07</v>
      </c>
      <c r="DW9" s="195">
        <f>ROUND(DX9/DX36,2)</f>
        <v>201.97</v>
      </c>
      <c r="DX9" s="198">
        <f>H9+V9+AJ9+AU9+BF9+BT9+CH9+CV9+DJ9</f>
        <v>345172622</v>
      </c>
      <c r="DY9" s="196">
        <f>ROUND(EA9/EA7*100,2)</f>
        <v>48.12</v>
      </c>
      <c r="DZ9" s="195">
        <f>ROUND(EA9/EA36,2)</f>
        <v>6189.51</v>
      </c>
      <c r="EA9" s="198">
        <f>K9+Y9+AM9+BI9+BW9+CK9+CY9+DM9</f>
        <v>167667709</v>
      </c>
      <c r="EB9" s="494">
        <f>ROUND(ED9/ED7*100,2)</f>
        <v>56.75</v>
      </c>
      <c r="EC9" s="195">
        <f>ROUND(ED9/ED36,2)</f>
        <v>542.92</v>
      </c>
      <c r="ED9" s="495">
        <f>N9+AB9+AX9+BL9+BZ9+CN9+DB9+DP9</f>
        <v>50097841</v>
      </c>
      <c r="EE9" s="196">
        <f>ROUND(EG9/EG7*100,2)</f>
        <v>61.76</v>
      </c>
      <c r="EF9" s="195">
        <f>ROUND(EG9/EG36,2)</f>
        <v>947.84</v>
      </c>
      <c r="EG9" s="198">
        <f>Q9+AE9+AP9+BA9+BO9+CC9+CQ9+DE9+DS9</f>
        <v>70542042</v>
      </c>
      <c r="EH9" s="494">
        <f>ROUND(EI9/EI7*100,2)</f>
        <v>58.58</v>
      </c>
      <c r="EI9" s="198">
        <f>DX9+EA9+ED9+EG9</f>
        <v>633480214</v>
      </c>
    </row>
    <row r="10" spans="1:139" ht="18.75" customHeight="1">
      <c r="A10" s="644"/>
      <c r="B10" s="653"/>
      <c r="C10" s="336">
        <v>212</v>
      </c>
      <c r="D10" s="337" t="s">
        <v>26</v>
      </c>
      <c r="E10" s="493">
        <v>4</v>
      </c>
      <c r="F10" s="233">
        <f>ROUND(H10/H7*100,2)</f>
        <v>0.18</v>
      </c>
      <c r="G10" s="190">
        <f>ROUND(H10/H36,2)</f>
        <v>0.57</v>
      </c>
      <c r="H10" s="201">
        <v>100000</v>
      </c>
      <c r="I10" s="233">
        <f>ROUND(K10/K7*100,2)</f>
        <v>0.2</v>
      </c>
      <c r="J10" s="190">
        <f>ROUND(K10/K36,2)</f>
        <v>24.15</v>
      </c>
      <c r="K10" s="201">
        <v>70000</v>
      </c>
      <c r="L10" s="233">
        <f>ROUND(N10/N7*100,2)</f>
        <v>0</v>
      </c>
      <c r="M10" s="190">
        <f>ROUND(N10/N36,2)</f>
        <v>0</v>
      </c>
      <c r="N10" s="201">
        <v>0</v>
      </c>
      <c r="O10" s="233">
        <f>ROUND(Q10/Q7*100,2)</f>
        <v>0</v>
      </c>
      <c r="P10" s="190">
        <f>ROUND(Q10/Q36,2)</f>
        <v>0</v>
      </c>
      <c r="Q10" s="201">
        <v>0</v>
      </c>
      <c r="R10" s="233">
        <f>ROUND(S10/$S$7*100,2)</f>
        <v>0.15</v>
      </c>
      <c r="S10" s="201">
        <f>H10+K10+N10+Q10</f>
        <v>170000</v>
      </c>
      <c r="T10" s="233">
        <f>ROUND(V10/V7*100,2)</f>
        <v>0</v>
      </c>
      <c r="U10" s="190">
        <f>ROUND(V10/V36,2)</f>
        <v>0</v>
      </c>
      <c r="V10" s="230">
        <v>0</v>
      </c>
      <c r="W10" s="233">
        <f>ROUND(Y10/Y7*100,2)</f>
        <v>0.02</v>
      </c>
      <c r="X10" s="190">
        <f>ROUND(Y10/Y36,2)</f>
        <v>1.64</v>
      </c>
      <c r="Y10" s="230">
        <v>3000</v>
      </c>
      <c r="Z10" s="233">
        <f>ROUND(AB10/AB7*100,2)</f>
        <v>0</v>
      </c>
      <c r="AA10" s="190">
        <f>ROUND(AB10/AB36,2)</f>
        <v>0</v>
      </c>
      <c r="AB10" s="230">
        <v>0</v>
      </c>
      <c r="AC10" s="233">
        <f>ROUND(AE10/AE7*100,2)</f>
        <v>0</v>
      </c>
      <c r="AD10" s="190">
        <f>ROUND(AE10/AE36,2)</f>
        <v>0</v>
      </c>
      <c r="AE10" s="230">
        <v>0</v>
      </c>
      <c r="AF10" s="233">
        <f>ROUND(AG10/$AG$7*100,2)</f>
        <v>0</v>
      </c>
      <c r="AG10" s="201">
        <f>V10+Y10+AB10+AE10</f>
        <v>3000</v>
      </c>
      <c r="AH10" s="233">
        <f>ROUND(AJ10/AJ7*100,2)</f>
        <v>0</v>
      </c>
      <c r="AI10" s="190">
        <f>ROUND(AJ10/AJ36,2)</f>
        <v>0</v>
      </c>
      <c r="AJ10" s="230">
        <v>0</v>
      </c>
      <c r="AK10" s="233">
        <f>ROUND(AM10/AM7*100,2)</f>
        <v>0</v>
      </c>
      <c r="AL10" s="190">
        <f>ROUND(AM10/AM36,2)</f>
        <v>0</v>
      </c>
      <c r="AM10" s="230">
        <v>0</v>
      </c>
      <c r="AN10" s="233">
        <f>ROUND(AP10/AP7*100,2)</f>
        <v>0.03</v>
      </c>
      <c r="AO10" s="190">
        <f>ROUND(AP10/AP36,2)</f>
        <v>0.32</v>
      </c>
      <c r="AP10" s="230">
        <v>2000</v>
      </c>
      <c r="AQ10" s="233">
        <f>ROUND(AR10/$AR$7*100,2)</f>
        <v>0</v>
      </c>
      <c r="AR10" s="201">
        <f>AJ10+AM10+AP10</f>
        <v>2000</v>
      </c>
      <c r="AS10" s="233">
        <f>ROUND(AU10/AU7*100,2)</f>
        <v>0.05</v>
      </c>
      <c r="AT10" s="190">
        <f>ROUND(AU10/AU36,2)</f>
        <v>0.15</v>
      </c>
      <c r="AU10" s="201">
        <v>30000</v>
      </c>
      <c r="AV10" s="233">
        <f>ROUND(AX10/AX7*100,2)</f>
        <v>0.39</v>
      </c>
      <c r="AW10" s="190">
        <f>ROUND(AX10/AX36,2)</f>
        <v>3.76</v>
      </c>
      <c r="AX10" s="230">
        <v>50000</v>
      </c>
      <c r="AY10" s="233">
        <f>ROUND(BA10/BA7*100,2)</f>
        <v>0</v>
      </c>
      <c r="AZ10" s="190">
        <f>ROUND(BA10/BA36,2)</f>
        <v>0</v>
      </c>
      <c r="BA10" s="201">
        <v>0</v>
      </c>
      <c r="BB10" s="232">
        <f>ROUND(BC10/$BC$7*100,2)</f>
        <v>0.1</v>
      </c>
      <c r="BC10" s="201">
        <f>AU10+AX10+BA10</f>
        <v>80000</v>
      </c>
      <c r="BD10" s="233">
        <f>ROUND(BF10/BF7*100,2)</f>
        <v>0.08</v>
      </c>
      <c r="BE10" s="190">
        <f>ROUND(BF10/BF36,2)</f>
        <v>0.24</v>
      </c>
      <c r="BF10" s="201">
        <v>89300</v>
      </c>
      <c r="BG10" s="233">
        <f>ROUND(BI10/BI7*100,2)</f>
        <v>0.11</v>
      </c>
      <c r="BH10" s="190">
        <f>ROUND(BI10/BI36,2)</f>
        <v>22</v>
      </c>
      <c r="BI10" s="201">
        <v>117140</v>
      </c>
      <c r="BJ10" s="233">
        <f>ROUND(BL10/BL7*100,2)</f>
        <v>0</v>
      </c>
      <c r="BK10" s="190">
        <f>ROUND(BL10/BL36,2)</f>
        <v>0</v>
      </c>
      <c r="BL10" s="201">
        <v>0</v>
      </c>
      <c r="BM10" s="233">
        <f>ROUND(BO10/BO7*100,2)</f>
        <v>0.01</v>
      </c>
      <c r="BN10" s="190">
        <f>ROUND(BO10/BO36,2)</f>
        <v>0.11</v>
      </c>
      <c r="BO10" s="201">
        <v>1800</v>
      </c>
      <c r="BP10" s="232">
        <f>ROUND(BQ10/$BQ$7*100,2)</f>
        <v>0.08</v>
      </c>
      <c r="BQ10" s="201">
        <f>BF10+BI10+BL10+BO10</f>
        <v>208240</v>
      </c>
      <c r="BR10" s="233">
        <f>ROUND(BT10/BT7*100,2)</f>
        <v>0.59</v>
      </c>
      <c r="BS10" s="190">
        <f>ROUND(BT10/BT36,2)</f>
        <v>2.38</v>
      </c>
      <c r="BT10" s="230">
        <v>200000</v>
      </c>
      <c r="BU10" s="233">
        <f>ROUND(BW10/BW7*100,2)</f>
        <v>0.56</v>
      </c>
      <c r="BV10" s="190">
        <f>ROUND(BW10/BW36,2)</f>
        <v>73.53</v>
      </c>
      <c r="BW10" s="201">
        <v>90000</v>
      </c>
      <c r="BX10" s="233">
        <f>ROUND(BZ10/BZ7*100,2)</f>
        <v>0.8</v>
      </c>
      <c r="BY10" s="190">
        <f>ROUND(BZ10/BZ36,2)</f>
        <v>8.77</v>
      </c>
      <c r="BZ10" s="201">
        <v>50000</v>
      </c>
      <c r="CA10" s="233">
        <f>ROUND(CC10/CC7*100,2)</f>
        <v>0.29</v>
      </c>
      <c r="CB10" s="190">
        <f>ROUND(CC10/CC36,2)</f>
        <v>4.27</v>
      </c>
      <c r="CC10" s="230">
        <v>20000</v>
      </c>
      <c r="CD10" s="233">
        <f>ROUND(CE10/$CE$7*100,2)</f>
        <v>0.57</v>
      </c>
      <c r="CE10" s="201">
        <f>BT10+BW10+BZ10+CC10</f>
        <v>360000</v>
      </c>
      <c r="CF10" s="233">
        <f>ROUND(CH10/CH7*100,2)</f>
        <v>0.21</v>
      </c>
      <c r="CG10" s="190">
        <f>ROUND(CH10/CH36,2)</f>
        <v>0.72</v>
      </c>
      <c r="CH10" s="230">
        <v>126955</v>
      </c>
      <c r="CI10" s="233">
        <f>ROUND(CK10/CK7*100,2)</f>
        <v>0.26</v>
      </c>
      <c r="CJ10" s="190">
        <f>ROUND(CK10/CK36,2)</f>
        <v>24.16</v>
      </c>
      <c r="CK10" s="230">
        <v>106045</v>
      </c>
      <c r="CL10" s="233">
        <f>ROUND(CN10/CN7*100,2)</f>
        <v>0</v>
      </c>
      <c r="CM10" s="190">
        <f>ROUND(CN10/CN36,2)</f>
        <v>0</v>
      </c>
      <c r="CN10" s="230">
        <v>0</v>
      </c>
      <c r="CO10" s="233">
        <f>ROUND(CQ10/CQ7*100,2)</f>
        <v>0.15</v>
      </c>
      <c r="CP10" s="190">
        <f>ROUND(CQ10/CQ36,2)</f>
        <v>1.98</v>
      </c>
      <c r="CQ10" s="230">
        <v>17000</v>
      </c>
      <c r="CR10" s="233">
        <f>ROUND(CS10/$CS$7*100,2)</f>
        <v>0.2</v>
      </c>
      <c r="CS10" s="201">
        <f>CH10+CK10+CN10+CQ10</f>
        <v>250000</v>
      </c>
      <c r="CT10" s="233">
        <f>ROUND(CV10/CV7*100,2)</f>
        <v>0.02</v>
      </c>
      <c r="CU10" s="190">
        <f>ROUND(CV10/CV36,2)</f>
        <v>0.05</v>
      </c>
      <c r="CV10" s="230">
        <v>12000</v>
      </c>
      <c r="CW10" s="233">
        <f>ROUND(CY10/CY7*100,2)</f>
        <v>0.02</v>
      </c>
      <c r="CX10" s="190">
        <f>ROUND(CY10/CY36,2)</f>
        <v>2.32</v>
      </c>
      <c r="CY10" s="230">
        <v>10000</v>
      </c>
      <c r="CZ10" s="233">
        <f>ROUND(DB10/DB7*100,2)</f>
        <v>0</v>
      </c>
      <c r="DA10" s="190">
        <f>ROUND(DB10/DB36,2)</f>
        <v>0</v>
      </c>
      <c r="DB10" s="230">
        <v>0</v>
      </c>
      <c r="DC10" s="233">
        <f>ROUND(DE10/DE7*100,2)</f>
        <v>0.03</v>
      </c>
      <c r="DD10" s="190">
        <f>ROUND(DE10/DE36,2)</f>
        <v>0.58</v>
      </c>
      <c r="DE10" s="230">
        <v>5500</v>
      </c>
      <c r="DF10" s="233">
        <f>ROUND(DG10/$DG$7*100,2)</f>
        <v>0.02</v>
      </c>
      <c r="DG10" s="201">
        <f>CV10+CY10+DB10+DE10</f>
        <v>27500</v>
      </c>
      <c r="DH10" s="233">
        <f>ROUND(DJ10/DJ7*100,2)</f>
        <v>0.4</v>
      </c>
      <c r="DI10" s="190">
        <f>ROUND(DJ10/DJ36,2)</f>
        <v>1.29</v>
      </c>
      <c r="DJ10" s="201">
        <v>221200</v>
      </c>
      <c r="DK10" s="233">
        <f>ROUND(DM10/DM7*100,2)</f>
        <v>0.02</v>
      </c>
      <c r="DL10" s="190">
        <f>ROUND(DM10/DM36,2)</f>
        <v>1.92</v>
      </c>
      <c r="DM10" s="201">
        <v>6600</v>
      </c>
      <c r="DN10" s="233">
        <f>ROUND(DP10/DP7*100,2)</f>
        <v>0</v>
      </c>
      <c r="DO10" s="190">
        <f>ROUND(DP10/DP36,2)</f>
        <v>0</v>
      </c>
      <c r="DP10" s="201">
        <v>0</v>
      </c>
      <c r="DQ10" s="233">
        <f>ROUND(DS10/DS7*100,2)</f>
        <v>0.01</v>
      </c>
      <c r="DR10" s="190">
        <f>ROUND(DS10/DS36,2)</f>
        <v>0.06</v>
      </c>
      <c r="DS10" s="201">
        <v>600</v>
      </c>
      <c r="DT10" s="232">
        <f>ROUND(DU10/$DU$7*100,2)</f>
        <v>0.21</v>
      </c>
      <c r="DU10" s="201">
        <f>DJ10+DM10+DP10+DS10</f>
        <v>228400</v>
      </c>
      <c r="DV10" s="196">
        <f>ROUND(DX10/DX7*100,2)</f>
        <v>0.15</v>
      </c>
      <c r="DW10" s="195">
        <f>ROUND(DX10/DX36,2)</f>
        <v>0.46</v>
      </c>
      <c r="DX10" s="198">
        <f>H10+V10+AJ10+AU10+BF10+BT10+CH10+CV10+DJ10</f>
        <v>779455</v>
      </c>
      <c r="DY10" s="196">
        <f>ROUND(EA10/EA7*100,2)</f>
        <v>0.12</v>
      </c>
      <c r="DZ10" s="195">
        <f>ROUND(EA10/EA36,2)</f>
        <v>14.87</v>
      </c>
      <c r="EA10" s="198">
        <f>K10+Y10+AM10+BI10+BW10+CK10+CY10+DM10</f>
        <v>402785</v>
      </c>
      <c r="EB10" s="494">
        <f>ROUND(ED10/ED7*100,2)</f>
        <v>0.11</v>
      </c>
      <c r="EC10" s="195">
        <f>ROUND(ED10/ED36,2)</f>
        <v>1.08</v>
      </c>
      <c r="ED10" s="495">
        <f>N10+AB10+AX10+BL10+BZ10+CN10+DB10+DP10</f>
        <v>100000</v>
      </c>
      <c r="EE10" s="196">
        <f>ROUND(EG10/EG7*100,2)</f>
        <v>0.04</v>
      </c>
      <c r="EF10" s="195">
        <f>ROUND(EG10/EG36,2)</f>
        <v>0.63</v>
      </c>
      <c r="EG10" s="198">
        <f>Q10+AE10+AP10+BA10+BO10+CC10+CQ10+DE10+DS10</f>
        <v>46900</v>
      </c>
      <c r="EH10" s="494">
        <f>ROUND(EI10/EI7*100,2)</f>
        <v>0.12</v>
      </c>
      <c r="EI10" s="198">
        <f>DX10+EA10+ED10+EG10</f>
        <v>1329140</v>
      </c>
    </row>
    <row r="11" spans="1:139" ht="22.5" customHeight="1" thickBot="1">
      <c r="A11" s="676"/>
      <c r="B11" s="677"/>
      <c r="C11" s="373">
        <v>213</v>
      </c>
      <c r="D11" s="374" t="s">
        <v>27</v>
      </c>
      <c r="E11" s="496">
        <v>5</v>
      </c>
      <c r="F11" s="318">
        <f>ROUND(H11/H7*100,2)+0.001</f>
        <v>19.401</v>
      </c>
      <c r="G11" s="238">
        <f>ROUND(H11/H36,2)</f>
        <v>62.72</v>
      </c>
      <c r="H11" s="204">
        <v>10968021</v>
      </c>
      <c r="I11" s="318">
        <f>ROUND(K11/K7*100,2)</f>
        <v>15.72</v>
      </c>
      <c r="J11" s="238">
        <f>ROUND(K11/K36,2)</f>
        <v>1895.47</v>
      </c>
      <c r="K11" s="204">
        <v>5494978</v>
      </c>
      <c r="L11" s="318">
        <f>ROUND(N11/N7*100,2)</f>
        <v>16.83</v>
      </c>
      <c r="M11" s="238">
        <f>ROUND(N11/N36,2)</f>
        <v>143.02</v>
      </c>
      <c r="N11" s="204">
        <v>1611822</v>
      </c>
      <c r="O11" s="318">
        <f>ROUND(Q11/Q7*100,2)</f>
        <v>19.64</v>
      </c>
      <c r="P11" s="238">
        <f>ROUND(Q11/Q36,2)</f>
        <v>225.01</v>
      </c>
      <c r="Q11" s="204">
        <v>2003747</v>
      </c>
      <c r="R11" s="318">
        <f>ROUND(S11/$S$7*100,2)</f>
        <v>18.04</v>
      </c>
      <c r="S11" s="201">
        <f>H11+K11+N11+Q11</f>
        <v>20078568</v>
      </c>
      <c r="T11" s="318">
        <f>ROUND(V11/V7*100,2)</f>
        <v>21.18</v>
      </c>
      <c r="U11" s="238">
        <f>ROUND(V11/V36,2)</f>
        <v>60.05</v>
      </c>
      <c r="V11" s="267">
        <v>7434200</v>
      </c>
      <c r="W11" s="318">
        <f>ROUND(Y11/Y7*100,2)</f>
        <v>14.05</v>
      </c>
      <c r="X11" s="238">
        <f>ROUND(Y11/Y36,2)</f>
        <v>1458.02</v>
      </c>
      <c r="Y11" s="267">
        <v>2672557</v>
      </c>
      <c r="Z11" s="318">
        <f>ROUND(AB11/AB7*100,2)</f>
        <v>21.04</v>
      </c>
      <c r="AA11" s="238">
        <f>ROUND(AB11/AB36,2)</f>
        <v>219.34</v>
      </c>
      <c r="AB11" s="267">
        <v>1827085</v>
      </c>
      <c r="AC11" s="318">
        <f>ROUND(AE11/AE7*100,2)</f>
        <v>19.01</v>
      </c>
      <c r="AD11" s="238">
        <f>ROUND(AE11/AE36,2)</f>
        <v>275.02</v>
      </c>
      <c r="AE11" s="267">
        <v>1147939</v>
      </c>
      <c r="AF11" s="318">
        <f>ROUND(AG11/$AG$7*100,2)</f>
        <v>19</v>
      </c>
      <c r="AG11" s="201">
        <f>V11+Y11+AB11+AE11</f>
        <v>13081781</v>
      </c>
      <c r="AH11" s="318">
        <f>ROUND(AJ11/AJ7*100,2)</f>
        <v>22.52</v>
      </c>
      <c r="AI11" s="238">
        <f>ROUND(AJ11/AJ36,2)</f>
        <v>54.47</v>
      </c>
      <c r="AJ11" s="267">
        <v>9712616</v>
      </c>
      <c r="AK11" s="318">
        <f>ROUND(AM11/AM7*100,2)</f>
        <v>11.56</v>
      </c>
      <c r="AL11" s="238">
        <f>ROUND(AM11/AM36,2)</f>
        <v>1220.15</v>
      </c>
      <c r="AM11" s="267">
        <v>4490136</v>
      </c>
      <c r="AN11" s="318">
        <f>ROUND(AP11/AP7*100,2)</f>
        <v>18.18</v>
      </c>
      <c r="AO11" s="238">
        <f>ROUND(AP11/AP36,2)</f>
        <v>209.85</v>
      </c>
      <c r="AP11" s="267">
        <v>1294583</v>
      </c>
      <c r="AQ11" s="318">
        <f>ROUND(AR11/$AR$7*100,2)</f>
        <v>17.39</v>
      </c>
      <c r="AR11" s="201">
        <f>AJ11+AM11+AP11</f>
        <v>15497335</v>
      </c>
      <c r="AS11" s="318">
        <f>ROUND(AU11/AU7*100,2)</f>
        <v>17.13</v>
      </c>
      <c r="AT11" s="238">
        <f>ROUND(AU11/AU36,2)</f>
        <v>50.69</v>
      </c>
      <c r="AU11" s="204">
        <v>10020078</v>
      </c>
      <c r="AV11" s="318">
        <f>ROUND(AX11/AX7*100,2)</f>
        <v>10.69</v>
      </c>
      <c r="AW11" s="238">
        <f>ROUND(AX11/AX36,2)</f>
        <v>102.15</v>
      </c>
      <c r="AX11" s="267">
        <v>1359000</v>
      </c>
      <c r="AY11" s="318">
        <f>ROUND(BA11/BA7*100,2)</f>
        <v>17.41</v>
      </c>
      <c r="AZ11" s="238">
        <f>ROUND(BA11/BA36,2)</f>
        <v>234.54</v>
      </c>
      <c r="BA11" s="204">
        <v>1618807</v>
      </c>
      <c r="BB11" s="317">
        <f>ROUND(BC11/$BC$7*100,2)</f>
        <v>16.14</v>
      </c>
      <c r="BC11" s="201">
        <f>AU11+AX11+BA11</f>
        <v>12997885</v>
      </c>
      <c r="BD11" s="318">
        <f>ROUND(BF11/BF7*100,2)</f>
        <v>19.99</v>
      </c>
      <c r="BE11" s="238">
        <f>ROUND(BF11/BF36,2)</f>
        <v>61.39</v>
      </c>
      <c r="BF11" s="204">
        <v>22793329</v>
      </c>
      <c r="BG11" s="318">
        <f>ROUND(BI11/BI7*100,2)</f>
        <v>15.73</v>
      </c>
      <c r="BH11" s="238">
        <f>ROUND(BI11/BI36,2)</f>
        <v>3188.58</v>
      </c>
      <c r="BI11" s="204">
        <v>16979174</v>
      </c>
      <c r="BJ11" s="318">
        <f>ROUND(BL11/BL7*100,2)</f>
        <v>18.97</v>
      </c>
      <c r="BK11" s="238">
        <f>ROUND(BL11/BL36,2)</f>
        <v>171.02</v>
      </c>
      <c r="BL11" s="204">
        <v>4022341</v>
      </c>
      <c r="BM11" s="318">
        <f>ROUND(BO11/BO7*100,2)</f>
        <v>18.81</v>
      </c>
      <c r="BN11" s="238">
        <f>ROUND(BO11/BO36,2)</f>
        <v>381.84</v>
      </c>
      <c r="BO11" s="204">
        <v>6073471</v>
      </c>
      <c r="BP11" s="317">
        <f>ROUND(BQ11/$BQ$7*100,2)</f>
        <v>18.11</v>
      </c>
      <c r="BQ11" s="201">
        <f>BF11+BI11+BL11+BO11</f>
        <v>49868315</v>
      </c>
      <c r="BR11" s="318">
        <f>ROUND(BT11/BT7*100,2)</f>
        <v>17.73</v>
      </c>
      <c r="BS11" s="238">
        <f>ROUND(BT11/BT36,2)</f>
        <v>72.1</v>
      </c>
      <c r="BT11" s="267">
        <v>6048086</v>
      </c>
      <c r="BU11" s="318">
        <f>ROUND(BW11/BW7*100,2)</f>
        <v>13.17</v>
      </c>
      <c r="BV11" s="238">
        <f>ROUND(BW11/BW36,2)</f>
        <v>1714.94</v>
      </c>
      <c r="BW11" s="204">
        <v>2099092</v>
      </c>
      <c r="BX11" s="318">
        <f>ROUND(BZ11/BZ7*100,2)</f>
        <v>15.5</v>
      </c>
      <c r="BY11" s="238">
        <f>ROUND(BZ11/BZ36,2)</f>
        <v>170.64</v>
      </c>
      <c r="BZ11" s="204">
        <v>972658</v>
      </c>
      <c r="CA11" s="318">
        <f>ROUND(CC11/CC7*100,2)</f>
        <v>18.65</v>
      </c>
      <c r="CB11" s="238">
        <f>ROUND(CC11/CC36,2)</f>
        <v>274.85</v>
      </c>
      <c r="CC11" s="267">
        <v>1286552</v>
      </c>
      <c r="CD11" s="318">
        <f>ROUND(CE11/$CE$7*100,2)</f>
        <v>16.46</v>
      </c>
      <c r="CE11" s="201">
        <f>BT11+BW11+BZ11+CC11</f>
        <v>10406388</v>
      </c>
      <c r="CF11" s="233">
        <f>ROUND(CH11/CH7*100,2)</f>
        <v>20.13</v>
      </c>
      <c r="CG11" s="190">
        <f>ROUND(CH11/CH36,2)</f>
        <v>69.9</v>
      </c>
      <c r="CH11" s="267">
        <v>12246440</v>
      </c>
      <c r="CI11" s="233">
        <f>ROUND(CK11/CK7*100,2)</f>
        <v>13.22</v>
      </c>
      <c r="CJ11" s="190">
        <f>ROUND(CK11/CK36,2)</f>
        <v>1221.91</v>
      </c>
      <c r="CK11" s="267">
        <v>5364204</v>
      </c>
      <c r="CL11" s="233">
        <f>ROUND(CN11/CN7*100,2)</f>
        <v>18.75</v>
      </c>
      <c r="CM11" s="190">
        <f>ROUND(CN11/CN36,2)</f>
        <v>177.68</v>
      </c>
      <c r="CN11" s="267">
        <v>1860354</v>
      </c>
      <c r="CO11" s="233">
        <f>ROUND(CQ11/CQ7*100,2)</f>
        <v>18.68</v>
      </c>
      <c r="CP11" s="190">
        <f>ROUND(CQ11/CQ36,2)</f>
        <v>251.11</v>
      </c>
      <c r="CQ11" s="267">
        <v>2157818</v>
      </c>
      <c r="CR11" s="318">
        <f>ROUND(CS11/$CS$7*100,2)</f>
        <v>17.6</v>
      </c>
      <c r="CS11" s="201">
        <f>CH11+CK11+CN11+CQ11</f>
        <v>21628816</v>
      </c>
      <c r="CT11" s="233">
        <f>ROUND(CV11/CV7*100,2)</f>
        <v>19.04</v>
      </c>
      <c r="CU11" s="190">
        <f>ROUND(CV11/CV36,2)</f>
        <v>59.76</v>
      </c>
      <c r="CV11" s="267">
        <v>13867599</v>
      </c>
      <c r="CW11" s="233">
        <f>ROUND(CY11/CY7*100,2)</f>
        <v>15.57</v>
      </c>
      <c r="CX11" s="190">
        <f>ROUND(CY11/CY36,2)</f>
        <v>1959.14</v>
      </c>
      <c r="CY11" s="267">
        <v>8432124</v>
      </c>
      <c r="CZ11" s="233">
        <f>ROUND(DB11/DB7*100,2)</f>
        <v>17.2</v>
      </c>
      <c r="DA11" s="190">
        <f>ROUND(DB11/DB36,2)</f>
        <v>164.65</v>
      </c>
      <c r="DB11" s="267">
        <v>2308370</v>
      </c>
      <c r="DC11" s="233">
        <f>ROUND(DE11/DE7*100,2)</f>
        <v>19.83</v>
      </c>
      <c r="DD11" s="190">
        <f>ROUND(DE11/DE36,2)</f>
        <v>395.25</v>
      </c>
      <c r="DE11" s="267">
        <v>3742575</v>
      </c>
      <c r="DF11" s="318">
        <f>ROUND(DG11/$DG$7*100,2)</f>
        <v>17.8</v>
      </c>
      <c r="DG11" s="201">
        <f>CV11+CY11+DB11+DE11</f>
        <v>28350668</v>
      </c>
      <c r="DH11" s="233">
        <f>ROUND(DJ11/DJ7*100,2)</f>
        <v>19.98</v>
      </c>
      <c r="DI11" s="190">
        <f>ROUND(DJ11/DJ36,2)</f>
        <v>64.34</v>
      </c>
      <c r="DJ11" s="204">
        <v>11067043</v>
      </c>
      <c r="DK11" s="233">
        <f>ROUND(DM11/DM7*100,2)</f>
        <v>13.68</v>
      </c>
      <c r="DL11" s="190">
        <f>ROUND(DM11/DM36,2)</f>
        <v>1473.57</v>
      </c>
      <c r="DM11" s="204">
        <v>5060248</v>
      </c>
      <c r="DN11" s="233">
        <f>ROUND(DP11/DP7*100,2)</f>
        <v>17.71</v>
      </c>
      <c r="DO11" s="190">
        <f>ROUND(DP11/DP36,2)</f>
        <v>203.23</v>
      </c>
      <c r="DP11" s="204">
        <v>1150286</v>
      </c>
      <c r="DQ11" s="233">
        <f>ROUND(DS11/DS7*100,2)</f>
        <v>16.21</v>
      </c>
      <c r="DR11" s="190">
        <f>ROUND(DS11/DS36,2)</f>
        <v>201.15</v>
      </c>
      <c r="DS11" s="204">
        <v>1936068</v>
      </c>
      <c r="DT11" s="232">
        <f>ROUND(DU11/$DU$7*100,2)</f>
        <v>17.34</v>
      </c>
      <c r="DU11" s="201">
        <f>DJ11+DM11+DP11+DS11</f>
        <v>19213645</v>
      </c>
      <c r="DV11" s="196">
        <f>ROUND(DX11/DX7*100,2)</f>
        <v>19.63</v>
      </c>
      <c r="DW11" s="195">
        <f>ROUND(DX11/DX36,2)</f>
        <v>60.95</v>
      </c>
      <c r="DX11" s="198">
        <f>H11+V11+AJ11+AU11+BF11+BT11+CH11+CV11+DJ11</f>
        <v>104157412</v>
      </c>
      <c r="DY11" s="196">
        <f>ROUND(EA11/EA7*100,2)</f>
        <v>14.52</v>
      </c>
      <c r="DZ11" s="195">
        <f>ROUND(EA11/EA36,2)</f>
        <v>1867.64</v>
      </c>
      <c r="EA11" s="198">
        <f>K11+Y11+AM11+BI11+BW11+CK11+CY11+DM11</f>
        <v>50592513</v>
      </c>
      <c r="EB11" s="494">
        <f>ROUND(ED11/ED7*100,2)</f>
        <v>17.12</v>
      </c>
      <c r="EC11" s="195">
        <f>ROUND(ED11/ED36,2)</f>
        <v>163.77</v>
      </c>
      <c r="ED11" s="495">
        <f>N11+AB11+AX11+BL11+BZ11+CN11+DB11+DP11</f>
        <v>15111916</v>
      </c>
      <c r="EE11" s="196">
        <f>ROUND(EG11/EG7*100,2)</f>
        <v>18.62</v>
      </c>
      <c r="EF11" s="195">
        <f>ROUND(EG11/EG36,2)</f>
        <v>285.68</v>
      </c>
      <c r="EG11" s="198">
        <f>Q11+AE11+AP11+BA11+BO11+CC11+CQ11+DE11+DS11</f>
        <v>21261560</v>
      </c>
      <c r="EH11" s="494">
        <f>ROUND(EI11/EI7*100,2)</f>
        <v>17.67</v>
      </c>
      <c r="EI11" s="198">
        <f>DX11+EA11+ED11+EG11</f>
        <v>191123401</v>
      </c>
    </row>
    <row r="12" spans="1:139" s="6" customFormat="1" ht="30" customHeight="1">
      <c r="A12" s="672" t="s">
        <v>19</v>
      </c>
      <c r="B12" s="673"/>
      <c r="C12" s="673"/>
      <c r="D12" s="673"/>
      <c r="E12" s="497">
        <v>6</v>
      </c>
      <c r="F12" s="498">
        <f aca="true" t="shared" si="11" ref="F12:Q12">SUM(F13:F15)</f>
        <v>1.01</v>
      </c>
      <c r="G12" s="222">
        <f t="shared" si="11"/>
        <v>3.26</v>
      </c>
      <c r="H12" s="499">
        <f t="shared" si="11"/>
        <v>569956</v>
      </c>
      <c r="I12" s="498">
        <f t="shared" si="11"/>
        <v>14.12</v>
      </c>
      <c r="J12" s="222">
        <f t="shared" si="11"/>
        <v>1702.3600000000001</v>
      </c>
      <c r="K12" s="499">
        <f t="shared" si="11"/>
        <v>4935135</v>
      </c>
      <c r="L12" s="498">
        <f t="shared" si="11"/>
        <v>10.139999999999999</v>
      </c>
      <c r="M12" s="222">
        <f t="shared" si="11"/>
        <v>86.24</v>
      </c>
      <c r="N12" s="499">
        <f t="shared" si="11"/>
        <v>971909</v>
      </c>
      <c r="O12" s="498">
        <f t="shared" si="11"/>
        <v>2.16</v>
      </c>
      <c r="P12" s="222">
        <f t="shared" si="11"/>
        <v>24.71</v>
      </c>
      <c r="Q12" s="499">
        <f t="shared" si="11"/>
        <v>220000</v>
      </c>
      <c r="R12" s="498">
        <f aca="true" t="shared" si="12" ref="R12:DG12">SUM(R13:R15)</f>
        <v>6.01</v>
      </c>
      <c r="S12" s="499">
        <f t="shared" si="12"/>
        <v>6697000</v>
      </c>
      <c r="T12" s="498">
        <f t="shared" si="12"/>
        <v>1.47</v>
      </c>
      <c r="U12" s="222">
        <f t="shared" si="12"/>
        <v>4.17</v>
      </c>
      <c r="V12" s="500">
        <f t="shared" si="12"/>
        <v>516000</v>
      </c>
      <c r="W12" s="498">
        <f t="shared" si="12"/>
        <v>16.06</v>
      </c>
      <c r="X12" s="222">
        <f t="shared" si="12"/>
        <v>1667.02</v>
      </c>
      <c r="Y12" s="500">
        <f t="shared" si="12"/>
        <v>3055650</v>
      </c>
      <c r="Z12" s="498">
        <f t="shared" si="12"/>
        <v>4.58</v>
      </c>
      <c r="AA12" s="222">
        <f t="shared" si="12"/>
        <v>47.790000000000006</v>
      </c>
      <c r="AB12" s="500">
        <f t="shared" si="12"/>
        <v>398050</v>
      </c>
      <c r="AC12" s="498">
        <f t="shared" si="12"/>
        <v>4.38</v>
      </c>
      <c r="AD12" s="222">
        <f t="shared" si="12"/>
        <v>63.32</v>
      </c>
      <c r="AE12" s="500">
        <f t="shared" si="12"/>
        <v>264300</v>
      </c>
      <c r="AF12" s="498">
        <f t="shared" si="12"/>
        <v>6.15</v>
      </c>
      <c r="AG12" s="499">
        <f t="shared" si="12"/>
        <v>4234000</v>
      </c>
      <c r="AH12" s="498">
        <f t="shared" si="12"/>
        <v>0.54</v>
      </c>
      <c r="AI12" s="222">
        <f t="shared" si="12"/>
        <v>1.3</v>
      </c>
      <c r="AJ12" s="500">
        <f t="shared" si="12"/>
        <v>231417</v>
      </c>
      <c r="AK12" s="498">
        <f t="shared" si="12"/>
        <v>19.06</v>
      </c>
      <c r="AL12" s="222">
        <f t="shared" si="12"/>
        <v>2012.4</v>
      </c>
      <c r="AM12" s="500">
        <f t="shared" si="12"/>
        <v>7405638</v>
      </c>
      <c r="AN12" s="498">
        <f t="shared" si="12"/>
        <v>3.94</v>
      </c>
      <c r="AO12" s="222">
        <f t="shared" si="12"/>
        <v>45.43</v>
      </c>
      <c r="AP12" s="500">
        <f t="shared" si="12"/>
        <v>280259</v>
      </c>
      <c r="AQ12" s="498">
        <f t="shared" si="12"/>
        <v>8.879999999999999</v>
      </c>
      <c r="AR12" s="499">
        <f t="shared" si="12"/>
        <v>7917314</v>
      </c>
      <c r="AS12" s="498">
        <f t="shared" si="12"/>
        <v>4.11</v>
      </c>
      <c r="AT12" s="222">
        <f t="shared" si="12"/>
        <v>12.14</v>
      </c>
      <c r="AU12" s="499">
        <f t="shared" si="12"/>
        <v>2400000</v>
      </c>
      <c r="AV12" s="498">
        <f t="shared" si="12"/>
        <v>36.12</v>
      </c>
      <c r="AW12" s="222">
        <f t="shared" si="12"/>
        <v>345.03</v>
      </c>
      <c r="AX12" s="500">
        <f t="shared" si="12"/>
        <v>4590303</v>
      </c>
      <c r="AY12" s="498">
        <f t="shared" si="12"/>
        <v>7.58</v>
      </c>
      <c r="AZ12" s="222">
        <f t="shared" si="12"/>
        <v>102.14999999999999</v>
      </c>
      <c r="BA12" s="499">
        <f t="shared" si="12"/>
        <v>705080</v>
      </c>
      <c r="BB12" s="501">
        <f t="shared" si="12"/>
        <v>9.559999999999999</v>
      </c>
      <c r="BC12" s="499">
        <f t="shared" si="12"/>
        <v>7695383</v>
      </c>
      <c r="BD12" s="498">
        <f t="shared" si="12"/>
        <v>2.28</v>
      </c>
      <c r="BE12" s="222">
        <f t="shared" si="12"/>
        <v>7</v>
      </c>
      <c r="BF12" s="499">
        <f t="shared" si="12"/>
        <v>2600000</v>
      </c>
      <c r="BG12" s="498">
        <f t="shared" si="12"/>
        <v>10.739999999999998</v>
      </c>
      <c r="BH12" s="222">
        <f t="shared" si="12"/>
        <v>2176.63</v>
      </c>
      <c r="BI12" s="499">
        <f t="shared" si="12"/>
        <v>11590550</v>
      </c>
      <c r="BJ12" s="498">
        <f t="shared" si="12"/>
        <v>14.41</v>
      </c>
      <c r="BK12" s="222">
        <f t="shared" si="12"/>
        <v>129.89</v>
      </c>
      <c r="BL12" s="499">
        <f t="shared" si="12"/>
        <v>3055000</v>
      </c>
      <c r="BM12" s="498">
        <f t="shared" si="12"/>
        <v>3.01</v>
      </c>
      <c r="BN12" s="222">
        <f t="shared" si="12"/>
        <v>61</v>
      </c>
      <c r="BO12" s="499">
        <f t="shared" si="12"/>
        <v>970230</v>
      </c>
      <c r="BP12" s="501">
        <f t="shared" si="12"/>
        <v>6.61</v>
      </c>
      <c r="BQ12" s="499">
        <f t="shared" si="12"/>
        <v>18215780</v>
      </c>
      <c r="BR12" s="498">
        <f t="shared" si="12"/>
        <v>5.85</v>
      </c>
      <c r="BS12" s="222">
        <f t="shared" si="12"/>
        <v>23.77</v>
      </c>
      <c r="BT12" s="500">
        <f t="shared" si="12"/>
        <v>1994514</v>
      </c>
      <c r="BU12" s="498">
        <f t="shared" si="12"/>
        <v>15.92</v>
      </c>
      <c r="BV12" s="222">
        <f t="shared" si="12"/>
        <v>2072.92</v>
      </c>
      <c r="BW12" s="499">
        <f t="shared" si="12"/>
        <v>2537250</v>
      </c>
      <c r="BX12" s="498">
        <f t="shared" si="12"/>
        <v>9.700000000000001</v>
      </c>
      <c r="BY12" s="222">
        <f t="shared" si="12"/>
        <v>106.81</v>
      </c>
      <c r="BZ12" s="499">
        <f t="shared" si="12"/>
        <v>608826</v>
      </c>
      <c r="CA12" s="498">
        <f t="shared" si="12"/>
        <v>5.47</v>
      </c>
      <c r="CB12" s="222">
        <f t="shared" si="12"/>
        <v>80.58000000000001</v>
      </c>
      <c r="CC12" s="500">
        <f t="shared" si="12"/>
        <v>377182</v>
      </c>
      <c r="CD12" s="498">
        <f t="shared" si="12"/>
        <v>8.73</v>
      </c>
      <c r="CE12" s="499">
        <f t="shared" si="12"/>
        <v>5517772</v>
      </c>
      <c r="CF12" s="498">
        <f>SUM(CF13:CF15)</f>
        <v>0.36</v>
      </c>
      <c r="CG12" s="222">
        <f>SUM(CG13:CG15)</f>
        <v>1.29</v>
      </c>
      <c r="CH12" s="500">
        <f>SUM(CH13:CH15)</f>
        <v>225295</v>
      </c>
      <c r="CI12" s="498">
        <f aca="true" t="shared" si="13" ref="CI12:CQ12">SUM(CI13:CI15)</f>
        <v>20.8</v>
      </c>
      <c r="CJ12" s="222">
        <f t="shared" si="13"/>
        <v>1922.07</v>
      </c>
      <c r="CK12" s="500">
        <f t="shared" si="13"/>
        <v>8437894</v>
      </c>
      <c r="CL12" s="498">
        <f t="shared" si="13"/>
        <v>8.07</v>
      </c>
      <c r="CM12" s="222">
        <f t="shared" si="13"/>
        <v>76.43</v>
      </c>
      <c r="CN12" s="500">
        <f t="shared" si="13"/>
        <v>800158</v>
      </c>
      <c r="CO12" s="498">
        <f t="shared" si="13"/>
        <v>4.59</v>
      </c>
      <c r="CP12" s="222">
        <f t="shared" si="13"/>
        <v>61.74</v>
      </c>
      <c r="CQ12" s="500">
        <f t="shared" si="13"/>
        <v>530500</v>
      </c>
      <c r="CR12" s="498">
        <f t="shared" si="12"/>
        <v>8.13</v>
      </c>
      <c r="CS12" s="499">
        <f t="shared" si="12"/>
        <v>9993847</v>
      </c>
      <c r="CT12" s="498">
        <f t="shared" si="12"/>
        <v>1.22</v>
      </c>
      <c r="CU12" s="222">
        <f t="shared" si="12"/>
        <v>3.8200000000000003</v>
      </c>
      <c r="CV12" s="500">
        <f t="shared" si="12"/>
        <v>886575</v>
      </c>
      <c r="CW12" s="498">
        <f t="shared" si="12"/>
        <v>11.08</v>
      </c>
      <c r="CX12" s="222">
        <f t="shared" si="12"/>
        <v>1394.05</v>
      </c>
      <c r="CY12" s="500">
        <f t="shared" si="12"/>
        <v>6000000</v>
      </c>
      <c r="CZ12" s="498">
        <f t="shared" si="12"/>
        <v>8.01</v>
      </c>
      <c r="DA12" s="222">
        <f t="shared" si="12"/>
        <v>76.65</v>
      </c>
      <c r="DB12" s="500">
        <f t="shared" si="12"/>
        <v>1074700</v>
      </c>
      <c r="DC12" s="498">
        <f t="shared" si="12"/>
        <v>3.84</v>
      </c>
      <c r="DD12" s="222">
        <f t="shared" si="12"/>
        <v>76.6</v>
      </c>
      <c r="DE12" s="500">
        <f t="shared" si="12"/>
        <v>725300</v>
      </c>
      <c r="DF12" s="498">
        <f t="shared" si="12"/>
        <v>5.46</v>
      </c>
      <c r="DG12" s="499">
        <f t="shared" si="12"/>
        <v>8686575</v>
      </c>
      <c r="DH12" s="498">
        <f aca="true" t="shared" si="14" ref="DH12:DS12">SUM(DH13:DH15)</f>
        <v>1.6300000000000001</v>
      </c>
      <c r="DI12" s="222">
        <f t="shared" si="14"/>
        <v>5.2700000000000005</v>
      </c>
      <c r="DJ12" s="499">
        <f t="shared" si="14"/>
        <v>906300</v>
      </c>
      <c r="DK12" s="498">
        <f t="shared" si="14"/>
        <v>20.389999999999997</v>
      </c>
      <c r="DL12" s="222">
        <f t="shared" si="14"/>
        <v>2197.1800000000003</v>
      </c>
      <c r="DM12" s="499">
        <f t="shared" si="14"/>
        <v>7545114</v>
      </c>
      <c r="DN12" s="498">
        <f t="shared" si="14"/>
        <v>17.37</v>
      </c>
      <c r="DO12" s="222">
        <f t="shared" si="14"/>
        <v>199.29</v>
      </c>
      <c r="DP12" s="499">
        <f t="shared" si="14"/>
        <v>1128006</v>
      </c>
      <c r="DQ12" s="498">
        <f t="shared" si="14"/>
        <v>10.44</v>
      </c>
      <c r="DR12" s="222">
        <f t="shared" si="14"/>
        <v>129.59</v>
      </c>
      <c r="DS12" s="499">
        <f t="shared" si="14"/>
        <v>1247350</v>
      </c>
      <c r="DT12" s="501">
        <f>SUM(DT13:DT15)</f>
        <v>9.77</v>
      </c>
      <c r="DU12" s="499">
        <f>SUM(DU13:DU15)</f>
        <v>10826770</v>
      </c>
      <c r="DV12" s="502">
        <f aca="true" t="shared" si="15" ref="DV12:EG12">SUM(DV13:DV15)</f>
        <v>1.94</v>
      </c>
      <c r="DW12" s="503">
        <f t="shared" si="15"/>
        <v>6.04</v>
      </c>
      <c r="DX12" s="499">
        <f t="shared" si="15"/>
        <v>10330057</v>
      </c>
      <c r="DY12" s="502">
        <f t="shared" si="15"/>
        <v>14.78</v>
      </c>
      <c r="DZ12" s="503">
        <f t="shared" si="15"/>
        <v>1901.4099999999999</v>
      </c>
      <c r="EA12" s="499">
        <f t="shared" si="15"/>
        <v>51507231</v>
      </c>
      <c r="EB12" s="504">
        <f t="shared" si="15"/>
        <v>14.299999999999999</v>
      </c>
      <c r="EC12" s="503">
        <f t="shared" si="15"/>
        <v>136.84</v>
      </c>
      <c r="ED12" s="500">
        <f t="shared" si="15"/>
        <v>12626952</v>
      </c>
      <c r="EE12" s="502">
        <f t="shared" si="15"/>
        <v>4.66</v>
      </c>
      <c r="EF12" s="503">
        <f t="shared" si="15"/>
        <v>71.49</v>
      </c>
      <c r="EG12" s="499">
        <f t="shared" si="15"/>
        <v>5320201</v>
      </c>
      <c r="EH12" s="504">
        <f>SUM(EH13:EH15)</f>
        <v>7.38</v>
      </c>
      <c r="EI12" s="499">
        <f>SUM(EI13:EI15)</f>
        <v>79784441</v>
      </c>
    </row>
    <row r="13" spans="1:139" ht="54.75" customHeight="1">
      <c r="A13" s="651" t="s">
        <v>46</v>
      </c>
      <c r="B13" s="349">
        <v>340</v>
      </c>
      <c r="C13" s="336"/>
      <c r="D13" s="26" t="s">
        <v>2</v>
      </c>
      <c r="E13" s="493">
        <v>7</v>
      </c>
      <c r="F13" s="233">
        <f>ROUND(H13/H7*100,2)</f>
        <v>0.48</v>
      </c>
      <c r="G13" s="190">
        <f>ROUND(H13/H36,2)</f>
        <v>1.54</v>
      </c>
      <c r="H13" s="201">
        <v>269956</v>
      </c>
      <c r="I13" s="233">
        <f>ROUND(K13/K7*100,2)</f>
        <v>13.63</v>
      </c>
      <c r="J13" s="190">
        <f>ROUND(K13/K36,2)</f>
        <v>1643.72</v>
      </c>
      <c r="K13" s="201">
        <v>4765135</v>
      </c>
      <c r="L13" s="233">
        <f>ROUND(N13/N7*100,2)</f>
        <v>9.62</v>
      </c>
      <c r="M13" s="190">
        <f>ROUND(N13/N36,2)</f>
        <v>81.8</v>
      </c>
      <c r="N13" s="201">
        <v>921909</v>
      </c>
      <c r="O13" s="233">
        <f>ROUND(Q13/Q7*100,2)</f>
        <v>2.16</v>
      </c>
      <c r="P13" s="505">
        <f>ROUND(Q13/Q36,2)</f>
        <v>24.71</v>
      </c>
      <c r="Q13" s="201">
        <v>220000</v>
      </c>
      <c r="R13" s="233">
        <f>ROUND(S13/$S$7*100,2)</f>
        <v>5.55</v>
      </c>
      <c r="S13" s="201">
        <f>H13+K13+N13+Q13</f>
        <v>6177000</v>
      </c>
      <c r="T13" s="233">
        <f>ROUND(V13/V7*100,2)</f>
        <v>0.94</v>
      </c>
      <c r="U13" s="190">
        <f>ROUND(V13/V36,2)</f>
        <v>2.67</v>
      </c>
      <c r="V13" s="230">
        <v>330000</v>
      </c>
      <c r="W13" s="233">
        <f>ROUND(Y13/Y7*100,2)</f>
        <v>15.79</v>
      </c>
      <c r="X13" s="190">
        <f>ROUND(Y13/Y36,2)</f>
        <v>1639.36</v>
      </c>
      <c r="Y13" s="230">
        <v>3004950</v>
      </c>
      <c r="Z13" s="233">
        <f>ROUND(AB13/AB7*100,2)</f>
        <v>4.53</v>
      </c>
      <c r="AA13" s="505">
        <f>ROUND(AB13/AB36,2)</f>
        <v>47.27</v>
      </c>
      <c r="AB13" s="506">
        <v>393750</v>
      </c>
      <c r="AC13" s="233">
        <f>ROUND(AE13/AE7*100,2)</f>
        <v>4.38</v>
      </c>
      <c r="AD13" s="190">
        <f>ROUND(AE13/AE36,2)</f>
        <v>63.32</v>
      </c>
      <c r="AE13" s="230">
        <v>264300</v>
      </c>
      <c r="AF13" s="233">
        <f>ROUND(AG13/$AG$7*100,2)</f>
        <v>5.8</v>
      </c>
      <c r="AG13" s="201">
        <f>V13+Y13+AB13+AE13</f>
        <v>3993000</v>
      </c>
      <c r="AH13" s="233">
        <f>ROUND(AJ13/AJ7*100,2)</f>
        <v>0.54</v>
      </c>
      <c r="AI13" s="190">
        <f>ROUND(AJ13/AJ36,2)</f>
        <v>1.3</v>
      </c>
      <c r="AJ13" s="230">
        <v>231417</v>
      </c>
      <c r="AK13" s="233">
        <f>ROUND(AM13/AM7*100,2)</f>
        <v>18.97</v>
      </c>
      <c r="AL13" s="190">
        <f>ROUND(AM13/AM36,2)</f>
        <v>2002.52</v>
      </c>
      <c r="AM13" s="230">
        <v>7369288</v>
      </c>
      <c r="AN13" s="233">
        <f>ROUND(AP13/AP7*100,2)</f>
        <v>3.94</v>
      </c>
      <c r="AO13" s="190">
        <f>ROUND(AP13/AP36,2)</f>
        <v>45.43</v>
      </c>
      <c r="AP13" s="230">
        <v>280259</v>
      </c>
      <c r="AQ13" s="233">
        <f>ROUND(AR13/$AR$7*100,2)</f>
        <v>8.84</v>
      </c>
      <c r="AR13" s="201">
        <f>AJ13+AM13+AP13</f>
        <v>7880964</v>
      </c>
      <c r="AS13" s="233">
        <f>ROUND(AU13/AU7*100,2)</f>
        <v>3.85</v>
      </c>
      <c r="AT13" s="190">
        <f>ROUND(AU13/AU36,2)</f>
        <v>11.38</v>
      </c>
      <c r="AU13" s="201">
        <v>2250000</v>
      </c>
      <c r="AV13" s="507">
        <f>ROUND(AX13/AX7*100,2)</f>
        <v>33.76</v>
      </c>
      <c r="AW13" s="505">
        <f>ROUND(AX13/AX36,2)</f>
        <v>322.48</v>
      </c>
      <c r="AX13" s="230">
        <v>4290303</v>
      </c>
      <c r="AY13" s="233">
        <f>ROUND(BA13/BA7*100,2)</f>
        <v>7.04</v>
      </c>
      <c r="AZ13" s="505">
        <f>ROUND(BA13/BA36,2)</f>
        <v>94.91</v>
      </c>
      <c r="BA13" s="201">
        <v>655080</v>
      </c>
      <c r="BB13" s="232">
        <f>ROUND(BC13/$BC$7*100,2)</f>
        <v>8.94</v>
      </c>
      <c r="BC13" s="201">
        <f>AU13+AX13+BA13</f>
        <v>7195383</v>
      </c>
      <c r="BD13" s="233">
        <f>ROUND(BF13/BF7*100,2)</f>
        <v>2.1</v>
      </c>
      <c r="BE13" s="190">
        <f>ROUND(BF13/BF36,2)</f>
        <v>6.46</v>
      </c>
      <c r="BF13" s="201">
        <v>2400000</v>
      </c>
      <c r="BG13" s="233">
        <f>ROUND(BI13/BI7*100,2)</f>
        <v>9.7</v>
      </c>
      <c r="BH13" s="190">
        <f>ROUND(BI13/BI36,2)</f>
        <v>1964.8</v>
      </c>
      <c r="BI13" s="201">
        <v>10462550</v>
      </c>
      <c r="BJ13" s="233">
        <f>ROUND(BL13/BL7*100,2)</f>
        <v>14.15</v>
      </c>
      <c r="BK13" s="190">
        <f>ROUND(BL13/BL36,2)</f>
        <v>127.55</v>
      </c>
      <c r="BL13" s="201">
        <v>3000000</v>
      </c>
      <c r="BM13" s="233">
        <f>ROUND(BO13/BO7*100,2)</f>
        <v>3.01</v>
      </c>
      <c r="BN13" s="190">
        <f>ROUND(BO13/BO36,2)</f>
        <v>61</v>
      </c>
      <c r="BO13" s="201">
        <v>970230</v>
      </c>
      <c r="BP13" s="232">
        <f>ROUND(BQ13/$BQ$7*100,2)</f>
        <v>6.11</v>
      </c>
      <c r="BQ13" s="201">
        <f>BF13+BI13+BL13+BO13</f>
        <v>16832780</v>
      </c>
      <c r="BR13" s="233">
        <f>ROUND(BT13/BT7*100,2)</f>
        <v>4.88</v>
      </c>
      <c r="BS13" s="190">
        <f>ROUND(BT13/BT36,2)</f>
        <v>19.84</v>
      </c>
      <c r="BT13" s="230">
        <v>1664514</v>
      </c>
      <c r="BU13" s="233">
        <f>ROUND(BW13/BW7*100,2)</f>
        <v>15.08</v>
      </c>
      <c r="BV13" s="190">
        <f>ROUND(BW13/BW36,2)</f>
        <v>1962.67</v>
      </c>
      <c r="BW13" s="201">
        <v>2402310</v>
      </c>
      <c r="BX13" s="233">
        <f>ROUND(BZ13/BZ7*100,2)</f>
        <v>9.05</v>
      </c>
      <c r="BY13" s="190">
        <f>ROUND(BZ13/BZ36,2)</f>
        <v>99.63</v>
      </c>
      <c r="BZ13" s="201">
        <v>567915</v>
      </c>
      <c r="CA13" s="233">
        <f>ROUND(CC13/CC7*100,2)</f>
        <v>5.31</v>
      </c>
      <c r="CB13" s="190">
        <f>ROUND(CC13/CC36,2)</f>
        <v>78.29</v>
      </c>
      <c r="CC13" s="230">
        <v>366461</v>
      </c>
      <c r="CD13" s="233">
        <f>ROUND(CE13/$CE$7*100,2)</f>
        <v>7.91</v>
      </c>
      <c r="CE13" s="201">
        <f>BT13+BW13+BZ13+CC13</f>
        <v>5001200</v>
      </c>
      <c r="CF13" s="233">
        <f>ROUND(CH13/CH7*100,2)-0.01</f>
        <v>0.36</v>
      </c>
      <c r="CG13" s="190">
        <f>ROUND(CH13/CH36,2)</f>
        <v>1.29</v>
      </c>
      <c r="CH13" s="230">
        <v>225295</v>
      </c>
      <c r="CI13" s="233">
        <f>ROUND(CK13/CK7*100,2)</f>
        <v>20.8</v>
      </c>
      <c r="CJ13" s="190">
        <f>ROUND(CK13/CK36,2)</f>
        <v>1922.07</v>
      </c>
      <c r="CK13" s="230">
        <v>8437894</v>
      </c>
      <c r="CL13" s="233">
        <f>ROUND(CN13/CN7*100,2)</f>
        <v>8.07</v>
      </c>
      <c r="CM13" s="505">
        <f>ROUND(CN13/CN36,2)+0.01</f>
        <v>76.43</v>
      </c>
      <c r="CN13" s="230">
        <v>800158</v>
      </c>
      <c r="CO13" s="233">
        <f>ROUND(CQ13/CQ7*100,2)</f>
        <v>4.59</v>
      </c>
      <c r="CP13" s="190">
        <f>ROUND(CQ13/CQ36,2)</f>
        <v>61.74</v>
      </c>
      <c r="CQ13" s="230">
        <v>530500</v>
      </c>
      <c r="CR13" s="233">
        <f>ROUND(CS13/$CS$7*100,2)</f>
        <v>8.13</v>
      </c>
      <c r="CS13" s="201">
        <f>CH13+CK13+CN13+CQ13</f>
        <v>9993847</v>
      </c>
      <c r="CT13" s="233">
        <f>ROUND(CV13/CV7*100,2)</f>
        <v>0.96</v>
      </c>
      <c r="CU13" s="190">
        <f>ROUND(CV13/CV36,2)</f>
        <v>3.02</v>
      </c>
      <c r="CV13" s="230">
        <v>700000</v>
      </c>
      <c r="CW13" s="233">
        <f>ROUND(CY13/CY7*100,2)</f>
        <v>11.08</v>
      </c>
      <c r="CX13" s="505">
        <f>ROUND(CY13/CY36,2)</f>
        <v>1394.05</v>
      </c>
      <c r="CY13" s="230">
        <v>6000000</v>
      </c>
      <c r="CZ13" s="233">
        <f>ROUND(DB13/DB7*100,2)</f>
        <v>8.01</v>
      </c>
      <c r="DA13" s="505">
        <f>ROUND(DB13/DB36,2)</f>
        <v>76.65</v>
      </c>
      <c r="DB13" s="230">
        <v>1074700</v>
      </c>
      <c r="DC13" s="233">
        <f>ROUND(DE13/DE7*100,2)</f>
        <v>3.84</v>
      </c>
      <c r="DD13" s="190">
        <f>ROUND(DE13/DE36,2)</f>
        <v>76.6</v>
      </c>
      <c r="DE13" s="230">
        <v>725300</v>
      </c>
      <c r="DF13" s="233">
        <f>ROUND(DG13/$DG$7*100,2)</f>
        <v>5.34</v>
      </c>
      <c r="DG13" s="201">
        <f>CV13+CY13+DB13+DE13</f>
        <v>8500000</v>
      </c>
      <c r="DH13" s="233">
        <f>ROUND(DJ13/DJ7*100,2)</f>
        <v>1.35</v>
      </c>
      <c r="DI13" s="190">
        <f>ROUND(DJ13/DJ36,2)</f>
        <v>4.36</v>
      </c>
      <c r="DJ13" s="201">
        <v>750000</v>
      </c>
      <c r="DK13" s="233">
        <f>ROUND(DM13/DM7*100,2)</f>
        <v>17.52</v>
      </c>
      <c r="DL13" s="190">
        <f>ROUND(DM13/DM36,2)</f>
        <v>1887.19</v>
      </c>
      <c r="DM13" s="201">
        <v>6480614</v>
      </c>
      <c r="DN13" s="233">
        <f>ROUND(DP13/DP7*100,2)</f>
        <v>17.37</v>
      </c>
      <c r="DO13" s="190">
        <f>ROUND(DP13/DP36,2)</f>
        <v>199.29</v>
      </c>
      <c r="DP13" s="201">
        <v>1128006</v>
      </c>
      <c r="DQ13" s="233">
        <f>ROUND(DS13/DS7*100,2)</f>
        <v>10.44</v>
      </c>
      <c r="DR13" s="505">
        <f>ROUND(DS13/DS36,2)</f>
        <v>129.59</v>
      </c>
      <c r="DS13" s="201">
        <v>1247350</v>
      </c>
      <c r="DT13" s="232">
        <f>ROUND(DU13/$DU$7*100,2)</f>
        <v>8.67</v>
      </c>
      <c r="DU13" s="201">
        <f>DJ13+DM13+DP13+DS13</f>
        <v>9605970</v>
      </c>
      <c r="DV13" s="196">
        <f>ROUND(DX13/DX7*100,2)</f>
        <v>1.66</v>
      </c>
      <c r="DW13" s="195">
        <f>ROUND(DX13/DX36,2)</f>
        <v>5.16</v>
      </c>
      <c r="DX13" s="198">
        <f>H13+V13+AJ13+AU13+BF13+BT13+CH13+CV13+DJ13</f>
        <v>8821182</v>
      </c>
      <c r="DY13" s="196">
        <f>ROUND(EA13/EA7*100,2)</f>
        <v>14.04</v>
      </c>
      <c r="DZ13" s="195">
        <f>ROUND(EA13/EA36,2)</f>
        <v>1806</v>
      </c>
      <c r="EA13" s="198">
        <f>K13+Y13+AM13+BI13+BW13+CK13+CY13+DM13</f>
        <v>48922741</v>
      </c>
      <c r="EB13" s="494">
        <f>ROUND(ED13/ED7*100,2)</f>
        <v>13.79</v>
      </c>
      <c r="EC13" s="195">
        <f>ROUND(ED13/ED36,2)</f>
        <v>131.96</v>
      </c>
      <c r="ED13" s="495">
        <f>N13+AB13+AX13+BL13+BZ13+CN13+DB13+DP13</f>
        <v>12176741</v>
      </c>
      <c r="EE13" s="196">
        <f>ROUND(EG13/EG7*100,2)</f>
        <v>4.61</v>
      </c>
      <c r="EF13" s="195">
        <f>ROUND(EG13/EG36,2)</f>
        <v>70.67</v>
      </c>
      <c r="EG13" s="198">
        <f>Q13+AE13+AP13+BA13+BO13+CC13+CQ13+DE13+DS13</f>
        <v>5259480</v>
      </c>
      <c r="EH13" s="494">
        <f>ROUND(EI13/EI7*100,2)</f>
        <v>6.95</v>
      </c>
      <c r="EI13" s="198">
        <f>DX13+EA13+ED13+EG13</f>
        <v>75180144</v>
      </c>
    </row>
    <row r="14" spans="1:139" ht="41.25" customHeight="1">
      <c r="A14" s="645"/>
      <c r="B14" s="349">
        <v>310</v>
      </c>
      <c r="C14" s="336"/>
      <c r="D14" s="26" t="s">
        <v>3</v>
      </c>
      <c r="E14" s="493">
        <v>8</v>
      </c>
      <c r="F14" s="233">
        <f>ROUND(H14/H7*100,2)</f>
        <v>0</v>
      </c>
      <c r="G14" s="190">
        <f>ROUND(H14/H36,2)</f>
        <v>0</v>
      </c>
      <c r="H14" s="201">
        <v>0</v>
      </c>
      <c r="I14" s="233">
        <f>ROUND(K14/K7*100,2)</f>
        <v>0.2</v>
      </c>
      <c r="J14" s="190">
        <f>ROUND(K14/K36,2)</f>
        <v>24.15</v>
      </c>
      <c r="K14" s="201">
        <v>70000</v>
      </c>
      <c r="L14" s="233">
        <f>ROUND(N14/N7*100,2)</f>
        <v>0</v>
      </c>
      <c r="M14" s="190">
        <f>ROUND(N14/N36,2)</f>
        <v>0</v>
      </c>
      <c r="N14" s="201">
        <v>0</v>
      </c>
      <c r="O14" s="233">
        <f>ROUND(Q14/Q7*100,2)</f>
        <v>0</v>
      </c>
      <c r="P14" s="190">
        <f>ROUND(Q14/Q36,2)</f>
        <v>0</v>
      </c>
      <c r="Q14" s="201">
        <v>0</v>
      </c>
      <c r="R14" s="233">
        <f>ROUND(S14/$S$7*100,2)</f>
        <v>0.06</v>
      </c>
      <c r="S14" s="201">
        <f>H14+K14+N14+Q14</f>
        <v>70000</v>
      </c>
      <c r="T14" s="233">
        <f>ROUND(V14/V7*100,2)</f>
        <v>0.07</v>
      </c>
      <c r="U14" s="190">
        <f>ROUND(V14/V36,2)</f>
        <v>0.19</v>
      </c>
      <c r="V14" s="230">
        <v>24000</v>
      </c>
      <c r="W14" s="233">
        <f>ROUND(Y14/Y7*100,2)</f>
        <v>0.27</v>
      </c>
      <c r="X14" s="190">
        <f>ROUND(Y14/Y36,2)</f>
        <v>27.66</v>
      </c>
      <c r="Y14" s="230">
        <v>50700</v>
      </c>
      <c r="Z14" s="233">
        <f>ROUND(AB14/AB7*100,2)</f>
        <v>0.05</v>
      </c>
      <c r="AA14" s="190">
        <f>ROUND(AB14/AB36,2)</f>
        <v>0.52</v>
      </c>
      <c r="AB14" s="230">
        <v>4300</v>
      </c>
      <c r="AC14" s="233">
        <f>ROUND(AE14/AE7*100,2)</f>
        <v>0</v>
      </c>
      <c r="AD14" s="190">
        <f>ROUND(AE14/AE36,2)</f>
        <v>0</v>
      </c>
      <c r="AE14" s="230">
        <v>0</v>
      </c>
      <c r="AF14" s="233">
        <f>ROUND(AG14/$AG$7*100,2)</f>
        <v>0.11</v>
      </c>
      <c r="AG14" s="201">
        <f>V14+Y14+AB14+AE14</f>
        <v>79000</v>
      </c>
      <c r="AH14" s="233">
        <f>ROUND(AJ14/AJ7*100,2)</f>
        <v>0</v>
      </c>
      <c r="AI14" s="190">
        <f>ROUND(AJ14/AJ36,2)</f>
        <v>0</v>
      </c>
      <c r="AJ14" s="230">
        <v>0</v>
      </c>
      <c r="AK14" s="233">
        <f>ROUND(AM14/AM7*100,2)</f>
        <v>0.09</v>
      </c>
      <c r="AL14" s="190">
        <f>ROUND(AM14/AM36,2)</f>
        <v>9.88</v>
      </c>
      <c r="AM14" s="230">
        <v>36350</v>
      </c>
      <c r="AN14" s="233">
        <f>ROUND(AP14/AP7*100,2)</f>
        <v>0</v>
      </c>
      <c r="AO14" s="190">
        <f>ROUND(AP14/AP36,2)</f>
        <v>0</v>
      </c>
      <c r="AP14" s="230">
        <v>0</v>
      </c>
      <c r="AQ14" s="233">
        <f>ROUND(AR14/$AR$7*100,2)</f>
        <v>0.04</v>
      </c>
      <c r="AR14" s="201">
        <f>AJ14+AM14+AP14</f>
        <v>36350</v>
      </c>
      <c r="AS14" s="233">
        <f>ROUND(AU14/AU7*100,2)</f>
        <v>0.26</v>
      </c>
      <c r="AT14" s="190">
        <f>ROUND(AU14/AU36,2)</f>
        <v>0.76</v>
      </c>
      <c r="AU14" s="201">
        <v>150000</v>
      </c>
      <c r="AV14" s="233">
        <f>ROUND(AX14/AX7*100,2)</f>
        <v>0.79</v>
      </c>
      <c r="AW14" s="190">
        <f>ROUND(AX14/AX36,2)</f>
        <v>7.52</v>
      </c>
      <c r="AX14" s="230">
        <v>100000</v>
      </c>
      <c r="AY14" s="233">
        <f>ROUND(BA14/BA7*100,2)</f>
        <v>0.54</v>
      </c>
      <c r="AZ14" s="190">
        <f>ROUND(BA14/BA36,2)</f>
        <v>7.24</v>
      </c>
      <c r="BA14" s="201">
        <v>50000</v>
      </c>
      <c r="BB14" s="232">
        <f>ROUND(BC14/$BC$7*100,2)</f>
        <v>0.37</v>
      </c>
      <c r="BC14" s="201">
        <f>AU14+AX14+BA14</f>
        <v>300000</v>
      </c>
      <c r="BD14" s="233">
        <f>ROUND(BF14/BF7*100,2)</f>
        <v>0.09</v>
      </c>
      <c r="BE14" s="190">
        <f>ROUND(BF14/BF36,2)</f>
        <v>0.27</v>
      </c>
      <c r="BF14" s="201">
        <v>100000</v>
      </c>
      <c r="BG14" s="233">
        <f>ROUND(BI14/BI7*100,2)</f>
        <v>0.09</v>
      </c>
      <c r="BH14" s="190">
        <f>ROUND(BI14/BI36,2)</f>
        <v>18.78</v>
      </c>
      <c r="BI14" s="201">
        <v>100000</v>
      </c>
      <c r="BJ14" s="233">
        <f>ROUND(BL14/BL7*100,2)</f>
        <v>0</v>
      </c>
      <c r="BK14" s="190">
        <f>ROUND(BL14/BL36,2)</f>
        <v>0</v>
      </c>
      <c r="BL14" s="201">
        <v>0</v>
      </c>
      <c r="BM14" s="233">
        <f>ROUND(BO14/BO7*100,2)</f>
        <v>0</v>
      </c>
      <c r="BN14" s="190">
        <f>ROUND(BO14/BO36,2)</f>
        <v>0</v>
      </c>
      <c r="BO14" s="201">
        <v>0</v>
      </c>
      <c r="BP14" s="232">
        <f>ROUND(BQ14/$BQ$7*100,2)</f>
        <v>0.07</v>
      </c>
      <c r="BQ14" s="201">
        <f>BF14+BI14+BL14+BO14</f>
        <v>200000</v>
      </c>
      <c r="BR14" s="233">
        <f>ROUND(BT14/BT7*100,2)</f>
        <v>0</v>
      </c>
      <c r="BS14" s="190">
        <f>ROUND(BT14/BT36,2)</f>
        <v>0</v>
      </c>
      <c r="BT14" s="230">
        <v>0</v>
      </c>
      <c r="BU14" s="233">
        <f>ROUND(BW14/BW7*100,2)</f>
        <v>0.09</v>
      </c>
      <c r="BV14" s="190">
        <f>ROUND(BW14/BW36,2)</f>
        <v>12.21</v>
      </c>
      <c r="BW14" s="201">
        <v>14940</v>
      </c>
      <c r="BX14" s="233">
        <f>ROUND(BZ14/BZ7*100,2)</f>
        <v>0.65</v>
      </c>
      <c r="BY14" s="190">
        <f>ROUND(BZ14/BZ36,2)</f>
        <v>7.18</v>
      </c>
      <c r="BZ14" s="201">
        <v>40911</v>
      </c>
      <c r="CA14" s="233">
        <f>ROUND(CC14/CC7*100,2)</f>
        <v>0.16</v>
      </c>
      <c r="CB14" s="190">
        <f>ROUND(CC14/CC36,2)</f>
        <v>2.29</v>
      </c>
      <c r="CC14" s="230">
        <v>10721</v>
      </c>
      <c r="CD14" s="233">
        <f>ROUND(CE14/$CE$7*100,2)</f>
        <v>0.11</v>
      </c>
      <c r="CE14" s="201">
        <f>BT14+BW14+BZ14+CC14</f>
        <v>66572</v>
      </c>
      <c r="CF14" s="233">
        <f>ROUND(CH14/CH7*100,2)</f>
        <v>0</v>
      </c>
      <c r="CG14" s="190">
        <f>ROUND(CH14/CH36,2)</f>
        <v>0</v>
      </c>
      <c r="CH14" s="230">
        <v>0</v>
      </c>
      <c r="CI14" s="233">
        <f>ROUND(CK14/CK7*100,2)</f>
        <v>0</v>
      </c>
      <c r="CJ14" s="190">
        <f>ROUND(CK14/CK36,2)</f>
        <v>0</v>
      </c>
      <c r="CK14" s="230">
        <v>0</v>
      </c>
      <c r="CL14" s="233">
        <f>ROUND(CN14/CN7*100,2)</f>
        <v>0</v>
      </c>
      <c r="CM14" s="190">
        <f>ROUND(CN14/CN36,2)</f>
        <v>0</v>
      </c>
      <c r="CN14" s="230">
        <v>0</v>
      </c>
      <c r="CO14" s="233">
        <f>ROUND(CQ14/CQ7*100,2)</f>
        <v>0</v>
      </c>
      <c r="CP14" s="190">
        <f>ROUND(CQ14/CQ36,2)</f>
        <v>0</v>
      </c>
      <c r="CQ14" s="230">
        <v>0</v>
      </c>
      <c r="CR14" s="233">
        <f>ROUND(CS14/$CS$7*100,2)</f>
        <v>0</v>
      </c>
      <c r="CS14" s="201">
        <f>CH14+CK14+CN14+CQ14</f>
        <v>0</v>
      </c>
      <c r="CT14" s="233">
        <f>ROUND(CV14/CV7*100,2)</f>
        <v>0</v>
      </c>
      <c r="CU14" s="190">
        <f>ROUND(CV14/CV36,2)</f>
        <v>0</v>
      </c>
      <c r="CV14" s="230">
        <v>0</v>
      </c>
      <c r="CW14" s="233">
        <f>ROUND(CY14/CY7*100,2)</f>
        <v>0</v>
      </c>
      <c r="CX14" s="190">
        <f>ROUND(CY14/CY36,2)</f>
        <v>0</v>
      </c>
      <c r="CY14" s="230">
        <v>0</v>
      </c>
      <c r="CZ14" s="233">
        <f>ROUND(DB14/DB7*100,2)</f>
        <v>0</v>
      </c>
      <c r="DA14" s="190">
        <f>ROUND(DB14/DB36,2)</f>
        <v>0</v>
      </c>
      <c r="DB14" s="230">
        <v>0</v>
      </c>
      <c r="DC14" s="233">
        <f>ROUND(DE14/DE7*100,2)</f>
        <v>0</v>
      </c>
      <c r="DD14" s="190">
        <f>ROUND(DE14/DE36,2)</f>
        <v>0</v>
      </c>
      <c r="DE14" s="230">
        <v>0</v>
      </c>
      <c r="DF14" s="233">
        <f>ROUND(DG14/$DG$7*100,2)</f>
        <v>0</v>
      </c>
      <c r="DG14" s="201">
        <f>CV14+CY14+DB14+DE14</f>
        <v>0</v>
      </c>
      <c r="DH14" s="233">
        <f>ROUND(DJ14/DJ7*100,2)</f>
        <v>0.18</v>
      </c>
      <c r="DI14" s="190">
        <f>ROUND(DJ14/DJ36,2)</f>
        <v>0.58</v>
      </c>
      <c r="DJ14" s="201">
        <v>100000</v>
      </c>
      <c r="DK14" s="233">
        <f>ROUND(DM14/DM7*100,2)</f>
        <v>0.31</v>
      </c>
      <c r="DL14" s="190">
        <f>ROUND(DM14/DM36,2)</f>
        <v>33.72</v>
      </c>
      <c r="DM14" s="201">
        <v>115800</v>
      </c>
      <c r="DN14" s="233">
        <f>ROUND(DP14/DP7*100,2)</f>
        <v>0</v>
      </c>
      <c r="DO14" s="190">
        <f>ROUND(DP14/DP36,2)</f>
        <v>0</v>
      </c>
      <c r="DP14" s="201">
        <v>0</v>
      </c>
      <c r="DQ14" s="233">
        <f>ROUND(DS14/DS7*100,2)</f>
        <v>0</v>
      </c>
      <c r="DR14" s="190">
        <f>ROUND(DS14/DS36,2)</f>
        <v>0</v>
      </c>
      <c r="DS14" s="201">
        <v>0</v>
      </c>
      <c r="DT14" s="232">
        <f>ROUND(DU14/$DU$7*100,2)</f>
        <v>0.19</v>
      </c>
      <c r="DU14" s="201">
        <f>DJ14+DM14+DP14+DS14</f>
        <v>215800</v>
      </c>
      <c r="DV14" s="196">
        <f>ROUND(DX14/DX7*100,2)</f>
        <v>0.07</v>
      </c>
      <c r="DW14" s="195">
        <f>ROUND(DX14/DX36,2)</f>
        <v>0.22</v>
      </c>
      <c r="DX14" s="198">
        <f>H14+V14+AJ14+AU14+BF14+BT14+CH14+CV14+DJ14</f>
        <v>374000</v>
      </c>
      <c r="DY14" s="196">
        <f>ROUND(EA14/EA7*100,2)</f>
        <v>0.11</v>
      </c>
      <c r="DZ14" s="195">
        <f>ROUND(EA14/EA36,2)</f>
        <v>14.32</v>
      </c>
      <c r="EA14" s="198">
        <f>K14+Y14+AM14+BI14+BW14+CK14+CY14+DM14</f>
        <v>387790</v>
      </c>
      <c r="EB14" s="494">
        <f>ROUND(ED14/ED7*100,2)</f>
        <v>0.16</v>
      </c>
      <c r="EC14" s="195">
        <f>ROUND(ED14/ED36,2)</f>
        <v>1.57</v>
      </c>
      <c r="ED14" s="495">
        <f>N14+AB14+AX14+BL14+BZ14+CN14+DB14+DP14</f>
        <v>145211</v>
      </c>
      <c r="EE14" s="196">
        <f>ROUND(EG14/EG7*100,2)</f>
        <v>0.05</v>
      </c>
      <c r="EF14" s="195">
        <f>ROUND(EG14/EG36,2)</f>
        <v>0.82</v>
      </c>
      <c r="EG14" s="198">
        <f>Q14+AE14+AP14+BA14+BO14+CC14+CQ14+DE14+DS14</f>
        <v>60721</v>
      </c>
      <c r="EH14" s="494">
        <f>ROUND(EI14/EI7*100,2)</f>
        <v>0.09</v>
      </c>
      <c r="EI14" s="198">
        <f>DX14+EA14+ED14+EG14</f>
        <v>967722</v>
      </c>
    </row>
    <row r="15" spans="1:139" ht="54.75" customHeight="1" thickBot="1">
      <c r="A15" s="417" t="s">
        <v>47</v>
      </c>
      <c r="B15" s="418">
        <v>220</v>
      </c>
      <c r="C15" s="373">
        <v>226</v>
      </c>
      <c r="D15" s="27" t="s">
        <v>4</v>
      </c>
      <c r="E15" s="496">
        <v>9</v>
      </c>
      <c r="F15" s="318">
        <f>ROUND(H15/H7*100,2)</f>
        <v>0.53</v>
      </c>
      <c r="G15" s="238">
        <f>ROUND(H15/H36,2)</f>
        <v>1.72</v>
      </c>
      <c r="H15" s="204">
        <v>300000</v>
      </c>
      <c r="I15" s="318">
        <f>ROUND(K15/K7*100,2)</f>
        <v>0.29</v>
      </c>
      <c r="J15" s="238">
        <f>ROUND(K15/K36,2)</f>
        <v>34.49</v>
      </c>
      <c r="K15" s="204">
        <v>100000</v>
      </c>
      <c r="L15" s="318">
        <f>ROUND(N15/N7*100,2)</f>
        <v>0.52</v>
      </c>
      <c r="M15" s="238">
        <f>ROUND(N15/N36,2)</f>
        <v>4.44</v>
      </c>
      <c r="N15" s="204">
        <v>50000</v>
      </c>
      <c r="O15" s="318">
        <f>ROUND(Q15/Q7*100,2)</f>
        <v>0</v>
      </c>
      <c r="P15" s="238">
        <f>ROUND(Q15/Q36,2)</f>
        <v>0</v>
      </c>
      <c r="Q15" s="204">
        <v>0</v>
      </c>
      <c r="R15" s="318">
        <f>ROUND(S15/$S$7*100,2)</f>
        <v>0.4</v>
      </c>
      <c r="S15" s="201">
        <f>H15+K15+N15+Q15</f>
        <v>450000</v>
      </c>
      <c r="T15" s="318">
        <f>ROUND(V15/V7*100,2)</f>
        <v>0.46</v>
      </c>
      <c r="U15" s="238">
        <f>ROUND(V15/V36,2)</f>
        <v>1.31</v>
      </c>
      <c r="V15" s="267">
        <v>162000</v>
      </c>
      <c r="W15" s="318">
        <f>ROUND(Y15/Y7*100,2)</f>
        <v>0</v>
      </c>
      <c r="X15" s="238">
        <f>ROUND(Y15/Y36,2)</f>
        <v>0</v>
      </c>
      <c r="Y15" s="267">
        <v>0</v>
      </c>
      <c r="Z15" s="318">
        <f>ROUND(AB15/AB7*100,2)</f>
        <v>0</v>
      </c>
      <c r="AA15" s="238">
        <f>ROUND(AB15/AB36,2)</f>
        <v>0</v>
      </c>
      <c r="AB15" s="267">
        <v>0</v>
      </c>
      <c r="AC15" s="318">
        <f>ROUND(AE15/AE7*100,2)</f>
        <v>0</v>
      </c>
      <c r="AD15" s="238">
        <f>ROUND(AE15/AE36,2)</f>
        <v>0</v>
      </c>
      <c r="AE15" s="267">
        <v>0</v>
      </c>
      <c r="AF15" s="318">
        <f>ROUND(AG15/$AG$7*100,2)</f>
        <v>0.24</v>
      </c>
      <c r="AG15" s="201">
        <f>V15+Y15+AB15+AE15</f>
        <v>162000</v>
      </c>
      <c r="AH15" s="318">
        <f>ROUND(AJ15/AJ7*100,2)</f>
        <v>0</v>
      </c>
      <c r="AI15" s="238">
        <f>ROUND(AJ15/AJ36,2)</f>
        <v>0</v>
      </c>
      <c r="AJ15" s="267">
        <v>0</v>
      </c>
      <c r="AK15" s="318">
        <f>ROUND(AM15/AM7*100,2)</f>
        <v>0</v>
      </c>
      <c r="AL15" s="238">
        <f>ROUND(AM15/AM36,2)</f>
        <v>0</v>
      </c>
      <c r="AM15" s="267">
        <v>0</v>
      </c>
      <c r="AN15" s="318">
        <f>ROUND(AP15/AP7*100,2)</f>
        <v>0</v>
      </c>
      <c r="AO15" s="238">
        <f>ROUND(AP15/AP36,2)</f>
        <v>0</v>
      </c>
      <c r="AP15" s="267">
        <v>0</v>
      </c>
      <c r="AQ15" s="318">
        <f>ROUND(AR15/$AR$7*100,2)</f>
        <v>0</v>
      </c>
      <c r="AR15" s="201">
        <f>AJ15+AM15+AP15</f>
        <v>0</v>
      </c>
      <c r="AS15" s="318">
        <f>ROUND(AU15/AU7*100,2)</f>
        <v>0</v>
      </c>
      <c r="AT15" s="238">
        <f>ROUND(AU15/AU36,2)</f>
        <v>0</v>
      </c>
      <c r="AU15" s="204">
        <v>0</v>
      </c>
      <c r="AV15" s="318">
        <f>ROUND(AX15/AX7*100,2)</f>
        <v>1.57</v>
      </c>
      <c r="AW15" s="238">
        <f>ROUND(AX15/AX36,2)</f>
        <v>15.03</v>
      </c>
      <c r="AX15" s="267">
        <v>200000</v>
      </c>
      <c r="AY15" s="318">
        <f>ROUND(BA15/BA7*100,2)</f>
        <v>0</v>
      </c>
      <c r="AZ15" s="238">
        <f>ROUND(BA15/BA36,2)</f>
        <v>0</v>
      </c>
      <c r="BA15" s="204">
        <v>0</v>
      </c>
      <c r="BB15" s="317">
        <f>ROUND(BC15/$BC$7*100,2)</f>
        <v>0.25</v>
      </c>
      <c r="BC15" s="201">
        <f>AU15+AX15+BA15</f>
        <v>200000</v>
      </c>
      <c r="BD15" s="318">
        <f>ROUND(BF15/BF7*100,2)</f>
        <v>0.09</v>
      </c>
      <c r="BE15" s="238">
        <f>ROUND(BF15/BF36,2)</f>
        <v>0.27</v>
      </c>
      <c r="BF15" s="204">
        <v>100000</v>
      </c>
      <c r="BG15" s="318">
        <f>ROUND(BI15/BI7*100,2)</f>
        <v>0.95</v>
      </c>
      <c r="BH15" s="238">
        <f>ROUND(BI15/BI36,2)</f>
        <v>193.05</v>
      </c>
      <c r="BI15" s="204">
        <v>1028000</v>
      </c>
      <c r="BJ15" s="318">
        <f>ROUND(BL15/BL7*100,2)</f>
        <v>0.26</v>
      </c>
      <c r="BK15" s="238">
        <f>ROUND(BL15/BL36,2)</f>
        <v>2.34</v>
      </c>
      <c r="BL15" s="204">
        <v>55000</v>
      </c>
      <c r="BM15" s="318">
        <f>ROUND(BO15/BO7*100,2)</f>
        <v>0</v>
      </c>
      <c r="BN15" s="238">
        <f>ROUND(BO15/BO36,2)</f>
        <v>0</v>
      </c>
      <c r="BO15" s="204">
        <v>0</v>
      </c>
      <c r="BP15" s="317">
        <f>ROUND(BQ15/$BQ$7*100,2)</f>
        <v>0.43</v>
      </c>
      <c r="BQ15" s="201">
        <f>BF15+BI15+BL15+BO15</f>
        <v>1183000</v>
      </c>
      <c r="BR15" s="318">
        <f>ROUND(BT15/BT7*100,2)</f>
        <v>0.97</v>
      </c>
      <c r="BS15" s="238">
        <f>ROUND(BT15/BT36,2)</f>
        <v>3.93</v>
      </c>
      <c r="BT15" s="267">
        <v>330000</v>
      </c>
      <c r="BU15" s="318">
        <f>ROUND(BW15/BW7*100,2)</f>
        <v>0.75</v>
      </c>
      <c r="BV15" s="238">
        <f>ROUND(BW15/BW36,2)</f>
        <v>98.04</v>
      </c>
      <c r="BW15" s="204">
        <v>120000</v>
      </c>
      <c r="BX15" s="318">
        <f>ROUND(BZ15/BZ7*100,2)</f>
        <v>0</v>
      </c>
      <c r="BY15" s="238">
        <f>ROUND(BZ15/BZ36,2)</f>
        <v>0</v>
      </c>
      <c r="BZ15" s="204">
        <v>0</v>
      </c>
      <c r="CA15" s="318">
        <f>ROUND(CC15/CC7*100,2)</f>
        <v>0</v>
      </c>
      <c r="CB15" s="238">
        <f>ROUND(CC15/CC36,2)</f>
        <v>0</v>
      </c>
      <c r="CC15" s="267">
        <v>0</v>
      </c>
      <c r="CD15" s="318">
        <f>ROUND(CE15/$CE$7*100,2)</f>
        <v>0.71</v>
      </c>
      <c r="CE15" s="201">
        <f>BT15+BW15+BZ15+CC15</f>
        <v>450000</v>
      </c>
      <c r="CF15" s="233">
        <f>ROUND(CH15/CH7*100,2)</f>
        <v>0</v>
      </c>
      <c r="CG15" s="190">
        <f>ROUND(CH15/CH36,2)</f>
        <v>0</v>
      </c>
      <c r="CH15" s="267">
        <v>0</v>
      </c>
      <c r="CI15" s="233">
        <f>ROUND(CK15/CK7*100,2)</f>
        <v>0</v>
      </c>
      <c r="CJ15" s="190">
        <f>ROUND(CK15/CK36,2)</f>
        <v>0</v>
      </c>
      <c r="CK15" s="267">
        <v>0</v>
      </c>
      <c r="CL15" s="233">
        <f>ROUND(CN15/CN7*100,2)</f>
        <v>0</v>
      </c>
      <c r="CM15" s="190">
        <f>ROUND(CN15/CN36,2)</f>
        <v>0</v>
      </c>
      <c r="CN15" s="267"/>
      <c r="CO15" s="233">
        <f>ROUND(CQ15/CQ7*100,2)</f>
        <v>0</v>
      </c>
      <c r="CP15" s="190">
        <f>ROUND(CQ15/CQ36,2)</f>
        <v>0</v>
      </c>
      <c r="CQ15" s="267">
        <v>0</v>
      </c>
      <c r="CR15" s="318">
        <f>ROUND(CS15/$CS$7*100,2)</f>
        <v>0</v>
      </c>
      <c r="CS15" s="201">
        <f>CH15+CK15+CN15+CQ15</f>
        <v>0</v>
      </c>
      <c r="CT15" s="233">
        <f>ROUND(CV15/CV7*100,2)</f>
        <v>0.26</v>
      </c>
      <c r="CU15" s="190">
        <f>ROUND(CV15/CV36,2)</f>
        <v>0.8</v>
      </c>
      <c r="CV15" s="267">
        <v>186575</v>
      </c>
      <c r="CW15" s="233">
        <f>ROUND(CY15/CY7*100,2)</f>
        <v>0</v>
      </c>
      <c r="CX15" s="190">
        <f>ROUND(CY15/CY36,2)</f>
        <v>0</v>
      </c>
      <c r="CY15" s="267">
        <v>0</v>
      </c>
      <c r="CZ15" s="233">
        <f>ROUND(DB15/DB7*100,2)</f>
        <v>0</v>
      </c>
      <c r="DA15" s="190">
        <f>ROUND(DB15/DB36,2)</f>
        <v>0</v>
      </c>
      <c r="DB15" s="267">
        <v>0</v>
      </c>
      <c r="DC15" s="233">
        <f>ROUND(DE15/DE7*100,2)</f>
        <v>0</v>
      </c>
      <c r="DD15" s="190">
        <f>ROUND(DE15/DE36,2)</f>
        <v>0</v>
      </c>
      <c r="DE15" s="267">
        <v>0</v>
      </c>
      <c r="DF15" s="318">
        <f>ROUND(DG15/$DG$7*100,2)</f>
        <v>0.12</v>
      </c>
      <c r="DG15" s="201">
        <f>CV15+CY15+DB15+DE15</f>
        <v>186575</v>
      </c>
      <c r="DH15" s="233">
        <f>ROUND(DJ15/DJ7*100,2)</f>
        <v>0.1</v>
      </c>
      <c r="DI15" s="190">
        <f>ROUND(DJ15/DJ36,2)</f>
        <v>0.33</v>
      </c>
      <c r="DJ15" s="204">
        <v>56300</v>
      </c>
      <c r="DK15" s="233">
        <f>ROUND(DM15/DM7*100,2)</f>
        <v>2.56</v>
      </c>
      <c r="DL15" s="190">
        <f>ROUND(DM15/DM36,2)</f>
        <v>276.27</v>
      </c>
      <c r="DM15" s="204">
        <v>948700</v>
      </c>
      <c r="DN15" s="233">
        <f>ROUND(DP15/DP7*100,2)</f>
        <v>0</v>
      </c>
      <c r="DO15" s="190">
        <f>ROUND(DP15/DP36,2)</f>
        <v>0</v>
      </c>
      <c r="DP15" s="204">
        <v>0</v>
      </c>
      <c r="DQ15" s="233">
        <f>ROUND(DS15/DS7*100,2)</f>
        <v>0</v>
      </c>
      <c r="DR15" s="190">
        <f>ROUND(DS15/DS36,2)</f>
        <v>0</v>
      </c>
      <c r="DS15" s="204">
        <v>0</v>
      </c>
      <c r="DT15" s="232">
        <f>ROUND(DU15/$DU$7*100,2)</f>
        <v>0.91</v>
      </c>
      <c r="DU15" s="201">
        <f>DJ15+DM15+DP15+DS15</f>
        <v>1005000</v>
      </c>
      <c r="DV15" s="196">
        <f>ROUND(DX15/DX7*100,2)</f>
        <v>0.21</v>
      </c>
      <c r="DW15" s="195">
        <f>ROUND(DX15/DX36,2)</f>
        <v>0.66</v>
      </c>
      <c r="DX15" s="198">
        <f>H15+V15+AJ15+AU15+BF15+BT15+CH15+CV15+DJ15</f>
        <v>1134875</v>
      </c>
      <c r="DY15" s="196">
        <f>ROUND(EA15/EA7*100,2)</f>
        <v>0.63</v>
      </c>
      <c r="DZ15" s="195">
        <f>ROUND(EA15/EA36,2)</f>
        <v>81.09</v>
      </c>
      <c r="EA15" s="198">
        <f>K15+Y15+AM15+BI15+BW15+CK15+CY15+DM15</f>
        <v>2196700</v>
      </c>
      <c r="EB15" s="494">
        <f>ROUND(ED15/ED7*100,2)</f>
        <v>0.35</v>
      </c>
      <c r="EC15" s="195">
        <f>ROUND(ED15/ED36,2)</f>
        <v>3.31</v>
      </c>
      <c r="ED15" s="495">
        <f>N15+AB15+AX15+BL15+BZ15+CN15+DB15+DP15</f>
        <v>305000</v>
      </c>
      <c r="EE15" s="196">
        <f>ROUND(EG15/EG7*100,2)</f>
        <v>0</v>
      </c>
      <c r="EF15" s="195">
        <f>ROUND(EG15/EG36,2)</f>
        <v>0</v>
      </c>
      <c r="EG15" s="198">
        <f>Q15+AE15+AP15+BA15+BO15+CC15+CQ15+DE15+DS15</f>
        <v>0</v>
      </c>
      <c r="EH15" s="494">
        <f>ROUND(EI15/EI7*100,2)</f>
        <v>0.34</v>
      </c>
      <c r="EI15" s="198">
        <f>DX15+EA15+ED15+EG15</f>
        <v>3636575</v>
      </c>
    </row>
    <row r="16" spans="1:139" s="6" customFormat="1" ht="27" customHeight="1">
      <c r="A16" s="672" t="s">
        <v>18</v>
      </c>
      <c r="B16" s="673"/>
      <c r="C16" s="673"/>
      <c r="D16" s="673"/>
      <c r="E16" s="497">
        <v>10</v>
      </c>
      <c r="F16" s="498">
        <f aca="true" t="shared" si="16" ref="F16:Q16">SUM(F17:F18)</f>
        <v>0</v>
      </c>
      <c r="G16" s="222">
        <f t="shared" si="16"/>
        <v>0</v>
      </c>
      <c r="H16" s="499">
        <f t="shared" si="16"/>
        <v>0</v>
      </c>
      <c r="I16" s="498">
        <f t="shared" si="16"/>
        <v>6.79</v>
      </c>
      <c r="J16" s="222">
        <f t="shared" si="16"/>
        <v>818.9</v>
      </c>
      <c r="K16" s="499">
        <f t="shared" si="16"/>
        <v>2374000</v>
      </c>
      <c r="L16" s="498">
        <f t="shared" si="16"/>
        <v>0</v>
      </c>
      <c r="M16" s="222">
        <f t="shared" si="16"/>
        <v>0</v>
      </c>
      <c r="N16" s="499">
        <f t="shared" si="16"/>
        <v>0</v>
      </c>
      <c r="O16" s="498">
        <f t="shared" si="16"/>
        <v>0</v>
      </c>
      <c r="P16" s="222">
        <f t="shared" si="16"/>
        <v>0</v>
      </c>
      <c r="Q16" s="499">
        <f t="shared" si="16"/>
        <v>0</v>
      </c>
      <c r="R16" s="498">
        <f aca="true" t="shared" si="17" ref="R16:DG16">SUM(R17:R18)</f>
        <v>2.13</v>
      </c>
      <c r="S16" s="499">
        <f t="shared" si="17"/>
        <v>2374000</v>
      </c>
      <c r="T16" s="498">
        <f t="shared" si="17"/>
        <v>0</v>
      </c>
      <c r="U16" s="222">
        <f t="shared" si="17"/>
        <v>0</v>
      </c>
      <c r="V16" s="500">
        <f t="shared" si="17"/>
        <v>0</v>
      </c>
      <c r="W16" s="498">
        <f t="shared" si="17"/>
        <v>8.41</v>
      </c>
      <c r="X16" s="222">
        <f t="shared" si="17"/>
        <v>872.89</v>
      </c>
      <c r="Y16" s="500">
        <f t="shared" si="17"/>
        <v>1600000</v>
      </c>
      <c r="Z16" s="498">
        <f t="shared" si="17"/>
        <v>0</v>
      </c>
      <c r="AA16" s="222">
        <f t="shared" si="17"/>
        <v>0</v>
      </c>
      <c r="AB16" s="500">
        <f t="shared" si="17"/>
        <v>0</v>
      </c>
      <c r="AC16" s="498">
        <f t="shared" si="17"/>
        <v>0</v>
      </c>
      <c r="AD16" s="222">
        <f t="shared" si="17"/>
        <v>0</v>
      </c>
      <c r="AE16" s="500">
        <f t="shared" si="17"/>
        <v>0</v>
      </c>
      <c r="AF16" s="498">
        <f t="shared" si="17"/>
        <v>2.32</v>
      </c>
      <c r="AG16" s="499">
        <f t="shared" si="17"/>
        <v>1600000</v>
      </c>
      <c r="AH16" s="498">
        <f t="shared" si="17"/>
        <v>0</v>
      </c>
      <c r="AI16" s="222">
        <f t="shared" si="17"/>
        <v>0</v>
      </c>
      <c r="AJ16" s="500">
        <f t="shared" si="17"/>
        <v>0</v>
      </c>
      <c r="AK16" s="498">
        <f t="shared" si="17"/>
        <v>6.43</v>
      </c>
      <c r="AL16" s="222">
        <f t="shared" si="17"/>
        <v>679.35</v>
      </c>
      <c r="AM16" s="500">
        <f t="shared" si="17"/>
        <v>2500000</v>
      </c>
      <c r="AN16" s="498">
        <f t="shared" si="17"/>
        <v>0</v>
      </c>
      <c r="AO16" s="222">
        <f t="shared" si="17"/>
        <v>0</v>
      </c>
      <c r="AP16" s="500">
        <f t="shared" si="17"/>
        <v>0</v>
      </c>
      <c r="AQ16" s="498">
        <f t="shared" si="17"/>
        <v>2.81</v>
      </c>
      <c r="AR16" s="499">
        <f t="shared" si="17"/>
        <v>2500000</v>
      </c>
      <c r="AS16" s="498">
        <f t="shared" si="17"/>
        <v>0</v>
      </c>
      <c r="AT16" s="222">
        <f t="shared" si="17"/>
        <v>0</v>
      </c>
      <c r="AU16" s="499">
        <f t="shared" si="17"/>
        <v>0</v>
      </c>
      <c r="AV16" s="498">
        <f t="shared" si="17"/>
        <v>0</v>
      </c>
      <c r="AW16" s="222">
        <f t="shared" si="17"/>
        <v>0</v>
      </c>
      <c r="AX16" s="500">
        <f t="shared" si="17"/>
        <v>0</v>
      </c>
      <c r="AY16" s="498">
        <f t="shared" si="17"/>
        <v>0</v>
      </c>
      <c r="AZ16" s="222">
        <f t="shared" si="17"/>
        <v>0</v>
      </c>
      <c r="BA16" s="499">
        <f t="shared" si="17"/>
        <v>0</v>
      </c>
      <c r="BB16" s="501">
        <f t="shared" si="17"/>
        <v>0</v>
      </c>
      <c r="BC16" s="499">
        <f t="shared" si="17"/>
        <v>0</v>
      </c>
      <c r="BD16" s="498">
        <f t="shared" si="17"/>
        <v>0</v>
      </c>
      <c r="BE16" s="222">
        <f t="shared" si="17"/>
        <v>0</v>
      </c>
      <c r="BF16" s="499">
        <f t="shared" si="17"/>
        <v>0</v>
      </c>
      <c r="BG16" s="498">
        <f t="shared" si="17"/>
        <v>4.82</v>
      </c>
      <c r="BH16" s="222">
        <f t="shared" si="17"/>
        <v>976.53</v>
      </c>
      <c r="BI16" s="499">
        <f t="shared" si="17"/>
        <v>5200000</v>
      </c>
      <c r="BJ16" s="498">
        <f t="shared" si="17"/>
        <v>0</v>
      </c>
      <c r="BK16" s="222">
        <f t="shared" si="17"/>
        <v>0</v>
      </c>
      <c r="BL16" s="499">
        <f t="shared" si="17"/>
        <v>0</v>
      </c>
      <c r="BM16" s="498">
        <f t="shared" si="17"/>
        <v>0</v>
      </c>
      <c r="BN16" s="222">
        <f t="shared" si="17"/>
        <v>0</v>
      </c>
      <c r="BO16" s="499">
        <f t="shared" si="17"/>
        <v>0</v>
      </c>
      <c r="BP16" s="501">
        <f t="shared" si="17"/>
        <v>1.89</v>
      </c>
      <c r="BQ16" s="499">
        <f t="shared" si="17"/>
        <v>5200000</v>
      </c>
      <c r="BR16" s="498">
        <f t="shared" si="17"/>
        <v>0</v>
      </c>
      <c r="BS16" s="222">
        <f t="shared" si="17"/>
        <v>0</v>
      </c>
      <c r="BT16" s="500">
        <f t="shared" si="17"/>
        <v>0</v>
      </c>
      <c r="BU16" s="498">
        <f t="shared" si="17"/>
        <v>6.49</v>
      </c>
      <c r="BV16" s="222">
        <f t="shared" si="17"/>
        <v>844.6</v>
      </c>
      <c r="BW16" s="499">
        <f t="shared" si="17"/>
        <v>1033788</v>
      </c>
      <c r="BX16" s="498">
        <f t="shared" si="17"/>
        <v>0</v>
      </c>
      <c r="BY16" s="222">
        <f t="shared" si="17"/>
        <v>0</v>
      </c>
      <c r="BZ16" s="499">
        <f t="shared" si="17"/>
        <v>0</v>
      </c>
      <c r="CA16" s="498">
        <f t="shared" si="17"/>
        <v>0</v>
      </c>
      <c r="CB16" s="222">
        <f t="shared" si="17"/>
        <v>0</v>
      </c>
      <c r="CC16" s="500">
        <f t="shared" si="17"/>
        <v>0</v>
      </c>
      <c r="CD16" s="498">
        <f t="shared" si="17"/>
        <v>1.64</v>
      </c>
      <c r="CE16" s="499">
        <f t="shared" si="17"/>
        <v>1033788</v>
      </c>
      <c r="CF16" s="498">
        <f>SUM(CF17:CF18)</f>
        <v>0</v>
      </c>
      <c r="CG16" s="222">
        <f>SUM(CG17:CG18)</f>
        <v>0</v>
      </c>
      <c r="CH16" s="500">
        <f>SUM(CH17:CH18)</f>
        <v>0</v>
      </c>
      <c r="CI16" s="498">
        <f aca="true" t="shared" si="18" ref="CI16:CQ16">SUM(CI17:CI18)</f>
        <v>6.15</v>
      </c>
      <c r="CJ16" s="222">
        <f t="shared" si="18"/>
        <v>568.67</v>
      </c>
      <c r="CK16" s="500">
        <f t="shared" si="18"/>
        <v>2496465</v>
      </c>
      <c r="CL16" s="498">
        <f t="shared" si="18"/>
        <v>0</v>
      </c>
      <c r="CM16" s="222">
        <f t="shared" si="18"/>
        <v>0</v>
      </c>
      <c r="CN16" s="500">
        <f t="shared" si="18"/>
        <v>0</v>
      </c>
      <c r="CO16" s="498">
        <f t="shared" si="18"/>
        <v>0</v>
      </c>
      <c r="CP16" s="222">
        <f t="shared" si="18"/>
        <v>0</v>
      </c>
      <c r="CQ16" s="500">
        <f t="shared" si="18"/>
        <v>0</v>
      </c>
      <c r="CR16" s="498">
        <f t="shared" si="17"/>
        <v>2.03</v>
      </c>
      <c r="CS16" s="499">
        <f t="shared" si="17"/>
        <v>2496465</v>
      </c>
      <c r="CT16" s="498">
        <f t="shared" si="17"/>
        <v>0</v>
      </c>
      <c r="CU16" s="222">
        <f t="shared" si="17"/>
        <v>0</v>
      </c>
      <c r="CV16" s="500">
        <f t="shared" si="17"/>
        <v>0</v>
      </c>
      <c r="CW16" s="498">
        <f t="shared" si="17"/>
        <v>4.45</v>
      </c>
      <c r="CX16" s="222">
        <f t="shared" si="17"/>
        <v>559.65</v>
      </c>
      <c r="CY16" s="500">
        <f t="shared" si="17"/>
        <v>2408720</v>
      </c>
      <c r="CZ16" s="498">
        <f t="shared" si="17"/>
        <v>0</v>
      </c>
      <c r="DA16" s="222">
        <f t="shared" si="17"/>
        <v>0</v>
      </c>
      <c r="DB16" s="500">
        <f t="shared" si="17"/>
        <v>0</v>
      </c>
      <c r="DC16" s="498">
        <f t="shared" si="17"/>
        <v>0</v>
      </c>
      <c r="DD16" s="222">
        <f t="shared" si="17"/>
        <v>0</v>
      </c>
      <c r="DE16" s="500">
        <f t="shared" si="17"/>
        <v>0</v>
      </c>
      <c r="DF16" s="498">
        <f t="shared" si="17"/>
        <v>1.51</v>
      </c>
      <c r="DG16" s="499">
        <f t="shared" si="17"/>
        <v>2408720</v>
      </c>
      <c r="DH16" s="498">
        <f aca="true" t="shared" si="19" ref="DH16:DS16">SUM(DH17:DH18)</f>
        <v>0</v>
      </c>
      <c r="DI16" s="222">
        <f t="shared" si="19"/>
        <v>0</v>
      </c>
      <c r="DJ16" s="499">
        <f t="shared" si="19"/>
        <v>0</v>
      </c>
      <c r="DK16" s="498">
        <f t="shared" si="19"/>
        <v>6.93</v>
      </c>
      <c r="DL16" s="222">
        <f t="shared" si="19"/>
        <v>746.94</v>
      </c>
      <c r="DM16" s="499">
        <f t="shared" si="19"/>
        <v>2565000</v>
      </c>
      <c r="DN16" s="498">
        <f t="shared" si="19"/>
        <v>0</v>
      </c>
      <c r="DO16" s="222">
        <f t="shared" si="19"/>
        <v>0</v>
      </c>
      <c r="DP16" s="499">
        <f t="shared" si="19"/>
        <v>0</v>
      </c>
      <c r="DQ16" s="498">
        <f t="shared" si="19"/>
        <v>0</v>
      </c>
      <c r="DR16" s="222">
        <f t="shared" si="19"/>
        <v>0</v>
      </c>
      <c r="DS16" s="499">
        <f t="shared" si="19"/>
        <v>0</v>
      </c>
      <c r="DT16" s="501">
        <f>SUM(DT17:DT18)</f>
        <v>2.31</v>
      </c>
      <c r="DU16" s="499">
        <f>SUM(DU17:DU18)</f>
        <v>2565000</v>
      </c>
      <c r="DV16" s="502">
        <f aca="true" t="shared" si="20" ref="DV16:EG16">SUM(DV17:DV18)</f>
        <v>0</v>
      </c>
      <c r="DW16" s="503">
        <f t="shared" si="20"/>
        <v>0</v>
      </c>
      <c r="DX16" s="499">
        <f t="shared" si="20"/>
        <v>0</v>
      </c>
      <c r="DY16" s="502">
        <f t="shared" si="20"/>
        <v>5.79</v>
      </c>
      <c r="DZ16" s="503">
        <f t="shared" si="20"/>
        <v>744.88</v>
      </c>
      <c r="EA16" s="499">
        <f t="shared" si="20"/>
        <v>20177973</v>
      </c>
      <c r="EB16" s="504">
        <f t="shared" si="20"/>
        <v>0</v>
      </c>
      <c r="EC16" s="503">
        <f t="shared" si="20"/>
        <v>0</v>
      </c>
      <c r="ED16" s="500">
        <f t="shared" si="20"/>
        <v>0</v>
      </c>
      <c r="EE16" s="502">
        <f t="shared" si="20"/>
        <v>0</v>
      </c>
      <c r="EF16" s="503">
        <f t="shared" si="20"/>
        <v>0</v>
      </c>
      <c r="EG16" s="499">
        <f t="shared" si="20"/>
        <v>0</v>
      </c>
      <c r="EH16" s="504">
        <f>SUM(EH17:EH18)</f>
        <v>1.87</v>
      </c>
      <c r="EI16" s="499">
        <f>SUM(EI17:EI18)</f>
        <v>20177973</v>
      </c>
    </row>
    <row r="17" spans="1:139" ht="27.75" customHeight="1">
      <c r="A17" s="581" t="s">
        <v>5</v>
      </c>
      <c r="B17" s="346">
        <v>340</v>
      </c>
      <c r="C17" s="347"/>
      <c r="D17" s="28" t="s">
        <v>6</v>
      </c>
      <c r="E17" s="493">
        <v>11</v>
      </c>
      <c r="F17" s="233">
        <f>ROUND(H17/H7*100,2)</f>
        <v>0</v>
      </c>
      <c r="G17" s="190">
        <f>ROUND(H17/H36,2)</f>
        <v>0</v>
      </c>
      <c r="H17" s="201">
        <v>0</v>
      </c>
      <c r="I17" s="233">
        <f>ROUND(K17/K7*100,2)</f>
        <v>6.79</v>
      </c>
      <c r="J17" s="190">
        <f>ROUND(K17/K36,2)</f>
        <v>818.9</v>
      </c>
      <c r="K17" s="201">
        <v>2374000</v>
      </c>
      <c r="L17" s="233">
        <f>ROUND(N17/N7*100,2)</f>
        <v>0</v>
      </c>
      <c r="M17" s="190">
        <f>ROUND(N17/N36,2)</f>
        <v>0</v>
      </c>
      <c r="N17" s="201">
        <v>0</v>
      </c>
      <c r="O17" s="233">
        <f>ROUND(Q17/Q7*100,2)</f>
        <v>0</v>
      </c>
      <c r="P17" s="190">
        <f>ROUND(Q17/Q36,2)</f>
        <v>0</v>
      </c>
      <c r="Q17" s="201">
        <v>0</v>
      </c>
      <c r="R17" s="233">
        <f>ROUND(S17/$S$7*100,2)</f>
        <v>2.13</v>
      </c>
      <c r="S17" s="201">
        <f>H17+K17+N17+Q17</f>
        <v>2374000</v>
      </c>
      <c r="T17" s="233">
        <f>ROUND(V17/V7*100,2)</f>
        <v>0</v>
      </c>
      <c r="U17" s="190">
        <f>ROUND(V17/V36,2)</f>
        <v>0</v>
      </c>
      <c r="V17" s="230">
        <v>0</v>
      </c>
      <c r="W17" s="233">
        <f>ROUND(Y17/Y7*100,2)</f>
        <v>8.41</v>
      </c>
      <c r="X17" s="190">
        <f>ROUND(Y17/Y36,2)</f>
        <v>872.89</v>
      </c>
      <c r="Y17" s="230">
        <v>1600000</v>
      </c>
      <c r="Z17" s="233">
        <f>ROUND(AB17/AB7*100,2)</f>
        <v>0</v>
      </c>
      <c r="AA17" s="190">
        <f>ROUND(AB17/AB36,2)</f>
        <v>0</v>
      </c>
      <c r="AB17" s="230">
        <v>0</v>
      </c>
      <c r="AC17" s="233">
        <f>ROUND(AE17/AE7*100,2)</f>
        <v>0</v>
      </c>
      <c r="AD17" s="190">
        <f>ROUND(AE17/AE36,2)</f>
        <v>0</v>
      </c>
      <c r="AE17" s="230">
        <v>0</v>
      </c>
      <c r="AF17" s="233">
        <f>ROUND(AG17/$AG$7*100,2)</f>
        <v>2.32</v>
      </c>
      <c r="AG17" s="201">
        <f>V17+Y17+AB17+AE17</f>
        <v>1600000</v>
      </c>
      <c r="AH17" s="233">
        <f>ROUND(AJ17/AJ7*100,2)</f>
        <v>0</v>
      </c>
      <c r="AI17" s="190">
        <f>ROUND(AJ17/AJ36,2)</f>
        <v>0</v>
      </c>
      <c r="AJ17" s="230">
        <v>0</v>
      </c>
      <c r="AK17" s="233">
        <f>ROUND(AM17/AM7*100,2)</f>
        <v>6.43</v>
      </c>
      <c r="AL17" s="505">
        <f>ROUND(AM17/AM36,2)</f>
        <v>679.35</v>
      </c>
      <c r="AM17" s="230">
        <v>2500000</v>
      </c>
      <c r="AN17" s="233">
        <f>ROUND(AP17/AP7*100,2)</f>
        <v>0</v>
      </c>
      <c r="AO17" s="190">
        <f>ROUND(AP17/AP36,2)</f>
        <v>0</v>
      </c>
      <c r="AP17" s="230">
        <v>0</v>
      </c>
      <c r="AQ17" s="233">
        <f>ROUND(AR17/$AR$7*100,2)</f>
        <v>2.81</v>
      </c>
      <c r="AR17" s="201">
        <f>AJ17+AM17+AP17</f>
        <v>2500000</v>
      </c>
      <c r="AS17" s="233">
        <f>ROUND(AU17/AU7*100,2)</f>
        <v>0</v>
      </c>
      <c r="AT17" s="190">
        <f>ROUND(AU17/AU36,2)</f>
        <v>0</v>
      </c>
      <c r="AU17" s="201">
        <v>0</v>
      </c>
      <c r="AV17" s="233">
        <f>ROUND(AX17/AX7*100,2)</f>
        <v>0</v>
      </c>
      <c r="AW17" s="190">
        <f>ROUND(AX17/AX36,2)</f>
        <v>0</v>
      </c>
      <c r="AX17" s="230">
        <v>0</v>
      </c>
      <c r="AY17" s="233">
        <f>ROUND(BA17/BA7*100,2)</f>
        <v>0</v>
      </c>
      <c r="AZ17" s="190">
        <f>ROUND(BA17/BA36,2)</f>
        <v>0</v>
      </c>
      <c r="BA17" s="201">
        <v>0</v>
      </c>
      <c r="BB17" s="232">
        <f>ROUND(BC17/$BC$7*100,2)</f>
        <v>0</v>
      </c>
      <c r="BC17" s="201">
        <f>AU17+AX17+BA17</f>
        <v>0</v>
      </c>
      <c r="BD17" s="233">
        <f>ROUND(BF17/BF7*100,2)</f>
        <v>0</v>
      </c>
      <c r="BE17" s="190">
        <f>ROUND(BF17/BF36,2)</f>
        <v>0</v>
      </c>
      <c r="BF17" s="201">
        <v>0</v>
      </c>
      <c r="BG17" s="233">
        <f>ROUND(BI17/BI7*100,2)</f>
        <v>4.82</v>
      </c>
      <c r="BH17" s="190">
        <f>ROUND(BI17/BI36,2)</f>
        <v>976.53</v>
      </c>
      <c r="BI17" s="201">
        <v>5200000</v>
      </c>
      <c r="BJ17" s="233">
        <f>ROUND(BL17/BL7*100,2)</f>
        <v>0</v>
      </c>
      <c r="BK17" s="190">
        <f>ROUND(BL17/BL36,2)</f>
        <v>0</v>
      </c>
      <c r="BL17" s="201">
        <v>0</v>
      </c>
      <c r="BM17" s="233">
        <f>ROUND(BO17/BO7*100,2)</f>
        <v>0</v>
      </c>
      <c r="BN17" s="190">
        <f>ROUND(BO17/BO36,2)</f>
        <v>0</v>
      </c>
      <c r="BO17" s="201">
        <v>0</v>
      </c>
      <c r="BP17" s="232">
        <f>ROUND(BQ17/$BQ$7*100,2)</f>
        <v>1.89</v>
      </c>
      <c r="BQ17" s="201">
        <f>BF17+BI17+BL17+BO17</f>
        <v>5200000</v>
      </c>
      <c r="BR17" s="233">
        <f>ROUND(BT17/BT7*100,2)</f>
        <v>0</v>
      </c>
      <c r="BS17" s="190">
        <f>ROUND(BT17/BT36,2)</f>
        <v>0</v>
      </c>
      <c r="BT17" s="230">
        <v>0</v>
      </c>
      <c r="BU17" s="233">
        <f>ROUND(BW17/BW7*100,2)</f>
        <v>6.49</v>
      </c>
      <c r="BV17" s="190">
        <f>ROUND(BW17/BW36,2)</f>
        <v>844.6</v>
      </c>
      <c r="BW17" s="201">
        <v>1033788</v>
      </c>
      <c r="BX17" s="233">
        <f>ROUND(BZ17/BZ7*100,2)</f>
        <v>0</v>
      </c>
      <c r="BY17" s="190">
        <f>ROUND(BZ17/BZ36,2)</f>
        <v>0</v>
      </c>
      <c r="BZ17" s="201">
        <v>0</v>
      </c>
      <c r="CA17" s="233">
        <f>ROUND(CC17/CC7*100,2)</f>
        <v>0</v>
      </c>
      <c r="CB17" s="190">
        <f>ROUND(CC17/CC36,2)</f>
        <v>0</v>
      </c>
      <c r="CC17" s="230">
        <v>0</v>
      </c>
      <c r="CD17" s="233">
        <f>ROUND(CE17/$CE$7*100,2)</f>
        <v>1.64</v>
      </c>
      <c r="CE17" s="201">
        <f>BT17+BW17+BZ17+CC17</f>
        <v>1033788</v>
      </c>
      <c r="CF17" s="233">
        <f>ROUND(CH17/CH7*100,2)</f>
        <v>0</v>
      </c>
      <c r="CG17" s="190">
        <f>ROUND(CH17/CH36,2)</f>
        <v>0</v>
      </c>
      <c r="CH17" s="230">
        <v>0</v>
      </c>
      <c r="CI17" s="233">
        <f>ROUND(CK17/CK7*100,2)</f>
        <v>6.15</v>
      </c>
      <c r="CJ17" s="505">
        <f>ROUND(CK17/CK36,2)</f>
        <v>568.67</v>
      </c>
      <c r="CK17" s="230">
        <v>2496465</v>
      </c>
      <c r="CL17" s="233">
        <f>ROUND(CN17/CN7*100,2)</f>
        <v>0</v>
      </c>
      <c r="CM17" s="190">
        <f>ROUND(CN17/CN36,2)</f>
        <v>0</v>
      </c>
      <c r="CN17" s="230">
        <v>0</v>
      </c>
      <c r="CO17" s="233">
        <f>ROUND(CQ17/CQ7*100,2)</f>
        <v>0</v>
      </c>
      <c r="CP17" s="190">
        <f>ROUND(CQ17/CQ36,2)</f>
        <v>0</v>
      </c>
      <c r="CQ17" s="230">
        <v>0</v>
      </c>
      <c r="CR17" s="233">
        <f>ROUND(CS17/$CS$7*100,2)</f>
        <v>2.03</v>
      </c>
      <c r="CS17" s="201">
        <f>CH17+CK17+CN17+CQ17</f>
        <v>2496465</v>
      </c>
      <c r="CT17" s="233">
        <f>ROUND(CV17/CV7*100,2)</f>
        <v>0</v>
      </c>
      <c r="CU17" s="190">
        <f>ROUND(CV17/CV36,2)</f>
        <v>0</v>
      </c>
      <c r="CV17" s="230">
        <v>0</v>
      </c>
      <c r="CW17" s="233">
        <f>ROUND(CY17/CY7*100,2)</f>
        <v>4.45</v>
      </c>
      <c r="CX17" s="505">
        <f>ROUND(CY17/CY36,2)</f>
        <v>559.65</v>
      </c>
      <c r="CY17" s="230">
        <v>2408720</v>
      </c>
      <c r="CZ17" s="233">
        <f>ROUND(DB17/DB7*100,2)</f>
        <v>0</v>
      </c>
      <c r="DA17" s="190">
        <f>ROUND(DB17/DB36,2)</f>
        <v>0</v>
      </c>
      <c r="DB17" s="230">
        <v>0</v>
      </c>
      <c r="DC17" s="233">
        <f>ROUND(DE17/DE7*100,2)</f>
        <v>0</v>
      </c>
      <c r="DD17" s="190">
        <f>ROUND(DE17/DE36,2)</f>
        <v>0</v>
      </c>
      <c r="DE17" s="230">
        <v>0</v>
      </c>
      <c r="DF17" s="233">
        <f>ROUND(DG17/$DG$7*100,2)</f>
        <v>1.51</v>
      </c>
      <c r="DG17" s="201">
        <f>CV17+CY17+DB17+DE17</f>
        <v>2408720</v>
      </c>
      <c r="DH17" s="233">
        <f>ROUND(DJ17/DJ7*100,2)</f>
        <v>0</v>
      </c>
      <c r="DI17" s="190">
        <f>ROUND(DJ17/DJ36,2)</f>
        <v>0</v>
      </c>
      <c r="DJ17" s="201">
        <v>0</v>
      </c>
      <c r="DK17" s="233">
        <f>ROUND(DM17/DM7*100,2)</f>
        <v>6.93</v>
      </c>
      <c r="DL17" s="505">
        <f>ROUND(DM17/DM36,2)</f>
        <v>746.94</v>
      </c>
      <c r="DM17" s="201">
        <v>2565000</v>
      </c>
      <c r="DN17" s="233">
        <f>ROUND(DP17/DP7*100,2)</f>
        <v>0</v>
      </c>
      <c r="DO17" s="190">
        <f>ROUND(DP17/DP36,2)</f>
        <v>0</v>
      </c>
      <c r="DP17" s="201">
        <v>0</v>
      </c>
      <c r="DQ17" s="233">
        <f>ROUND(DS17/DS7*100,2)</f>
        <v>0</v>
      </c>
      <c r="DR17" s="190">
        <f>ROUND(DS17/DS36,2)</f>
        <v>0</v>
      </c>
      <c r="DS17" s="201">
        <v>0</v>
      </c>
      <c r="DT17" s="232">
        <f aca="true" t="shared" si="21" ref="DT17:DT35">ROUND(DU17/$DU$7*100,2)</f>
        <v>2.31</v>
      </c>
      <c r="DU17" s="201">
        <f>DJ17+DM17+DP17+DS17</f>
        <v>2565000</v>
      </c>
      <c r="DV17" s="196">
        <f>ROUND(DX17/DX7*100,2)</f>
        <v>0</v>
      </c>
      <c r="DW17" s="195">
        <f>ROUND(DX17/DX36,2)</f>
        <v>0</v>
      </c>
      <c r="DX17" s="198">
        <f>H17+V17+AJ17+AU17+BF17+BT17+CH17+CV17+DJ17</f>
        <v>0</v>
      </c>
      <c r="DY17" s="196">
        <f>ROUND(EA17/EA7*100,2)</f>
        <v>5.79</v>
      </c>
      <c r="DZ17" s="195">
        <f>ROUND(EA17/EA36,2)</f>
        <v>744.88</v>
      </c>
      <c r="EA17" s="198">
        <f>K17+Y17+AM17+BI17+BW17+CK17+CY17+DM17</f>
        <v>20177973</v>
      </c>
      <c r="EB17" s="494">
        <f>ROUND(ED17/ED7*100,2)</f>
        <v>0</v>
      </c>
      <c r="EC17" s="195">
        <f>ROUND(ED17/ED36,2)</f>
        <v>0</v>
      </c>
      <c r="ED17" s="495">
        <f>N17+AB17+AX17+BL17+BZ17+CN17+DB17+DP17</f>
        <v>0</v>
      </c>
      <c r="EE17" s="196">
        <f>ROUND(EG17/EG7*100,2)</f>
        <v>0</v>
      </c>
      <c r="EF17" s="195">
        <f>ROUND(EG17/EG36,2)</f>
        <v>0</v>
      </c>
      <c r="EG17" s="198">
        <f>Q17+AE17+AP17+BA17+BO17+CC17+CQ17+DE17+DS17</f>
        <v>0</v>
      </c>
      <c r="EH17" s="494">
        <f>ROUND(EI17/EI7*100,2)</f>
        <v>1.87</v>
      </c>
      <c r="EI17" s="198">
        <f>DX17+EA17+ED17+EG17</f>
        <v>20177973</v>
      </c>
    </row>
    <row r="18" spans="1:139" ht="39.75" customHeight="1" thickBot="1">
      <c r="A18" s="582"/>
      <c r="B18" s="351">
        <v>220</v>
      </c>
      <c r="C18" s="340">
        <v>226</v>
      </c>
      <c r="D18" s="10" t="s">
        <v>7</v>
      </c>
      <c r="E18" s="508">
        <v>12</v>
      </c>
      <c r="F18" s="241">
        <f>ROUND(H18/H7*100,2)</f>
        <v>0</v>
      </c>
      <c r="G18" s="236">
        <f>ROUND(H18/H36,2)</f>
        <v>0</v>
      </c>
      <c r="H18" s="242">
        <v>0</v>
      </c>
      <c r="I18" s="241">
        <f>ROUND(K18/K7*100,2)</f>
        <v>0</v>
      </c>
      <c r="J18" s="236">
        <f>ROUND(K18/K36,2)</f>
        <v>0</v>
      </c>
      <c r="K18" s="242">
        <v>0</v>
      </c>
      <c r="L18" s="241">
        <f>ROUND(N18/N7*100,2)</f>
        <v>0</v>
      </c>
      <c r="M18" s="236">
        <f>ROUND(N18/N36,2)</f>
        <v>0</v>
      </c>
      <c r="N18" s="242">
        <v>0</v>
      </c>
      <c r="O18" s="241">
        <f>ROUND(Q18/Q7*100,2)</f>
        <v>0</v>
      </c>
      <c r="P18" s="236">
        <f>ROUND(Q18/Q36,2)</f>
        <v>0</v>
      </c>
      <c r="Q18" s="242">
        <v>0</v>
      </c>
      <c r="R18" s="241">
        <f>ROUND(S18/$S$7*100,2)</f>
        <v>0</v>
      </c>
      <c r="S18" s="242">
        <f>H18+K18+N18+Q18</f>
        <v>0</v>
      </c>
      <c r="T18" s="241">
        <f>ROUND(V18/V7*100,2)</f>
        <v>0</v>
      </c>
      <c r="U18" s="236">
        <f>ROUND(V18/V36,2)</f>
        <v>0</v>
      </c>
      <c r="V18" s="237">
        <v>0</v>
      </c>
      <c r="W18" s="241">
        <f>ROUND(Y18/Y7*100,2)</f>
        <v>0</v>
      </c>
      <c r="X18" s="236">
        <f>ROUND(Y18/Y36,2)</f>
        <v>0</v>
      </c>
      <c r="Y18" s="237">
        <v>0</v>
      </c>
      <c r="Z18" s="241">
        <f>ROUND(AB18/AB7*100,2)</f>
        <v>0</v>
      </c>
      <c r="AA18" s="236">
        <f>ROUND(AB18/AB36,2)</f>
        <v>0</v>
      </c>
      <c r="AB18" s="237">
        <v>0</v>
      </c>
      <c r="AC18" s="241">
        <f>ROUND(AE18/AE7*100,2)</f>
        <v>0</v>
      </c>
      <c r="AD18" s="236">
        <f>ROUND(AE18/AE36,2)</f>
        <v>0</v>
      </c>
      <c r="AE18" s="237">
        <v>0</v>
      </c>
      <c r="AF18" s="241">
        <f>ROUND(AG18/$AG$7*100,2)</f>
        <v>0</v>
      </c>
      <c r="AG18" s="242">
        <f>V18+Y18+AB18+AE18</f>
        <v>0</v>
      </c>
      <c r="AH18" s="241">
        <f>ROUND(AJ18/AJ7*100,2)</f>
        <v>0</v>
      </c>
      <c r="AI18" s="236">
        <f>ROUND(AJ18/AJ36,2)</f>
        <v>0</v>
      </c>
      <c r="AJ18" s="237">
        <v>0</v>
      </c>
      <c r="AK18" s="241">
        <f>ROUND(AM18/AM7*100,2)</f>
        <v>0</v>
      </c>
      <c r="AL18" s="236">
        <f>ROUND(AM18/AM36,2)</f>
        <v>0</v>
      </c>
      <c r="AM18" s="237">
        <v>0</v>
      </c>
      <c r="AN18" s="241">
        <f>ROUND(AP18/AP7*100,2)</f>
        <v>0</v>
      </c>
      <c r="AO18" s="236">
        <f>ROUND(AP18/AP36,2)</f>
        <v>0</v>
      </c>
      <c r="AP18" s="237">
        <v>0</v>
      </c>
      <c r="AQ18" s="241">
        <f>ROUND(AR18/$AR$7*100,2)</f>
        <v>0</v>
      </c>
      <c r="AR18" s="242">
        <f>AJ18+AM18+AP18</f>
        <v>0</v>
      </c>
      <c r="AS18" s="241">
        <f>ROUND(AU18/AU7*100,2)</f>
        <v>0</v>
      </c>
      <c r="AT18" s="236">
        <f>ROUND(AU18/AU36,2)</f>
        <v>0</v>
      </c>
      <c r="AU18" s="242">
        <v>0</v>
      </c>
      <c r="AV18" s="241">
        <f>ROUND(AX18/AX7*100,2)</f>
        <v>0</v>
      </c>
      <c r="AW18" s="236">
        <f>ROUND(AX18/AX36,2)</f>
        <v>0</v>
      </c>
      <c r="AX18" s="237">
        <v>0</v>
      </c>
      <c r="AY18" s="241">
        <f>ROUND(BA18/BA7*100,2)</f>
        <v>0</v>
      </c>
      <c r="AZ18" s="236">
        <f>ROUND(BA18/BA36,2)</f>
        <v>0</v>
      </c>
      <c r="BA18" s="242">
        <v>0</v>
      </c>
      <c r="BB18" s="240">
        <f>ROUND(BC18/$BC$7*100,2)</f>
        <v>0</v>
      </c>
      <c r="BC18" s="242">
        <f>AU18+AX18+BA18</f>
        <v>0</v>
      </c>
      <c r="BD18" s="241">
        <f>ROUND(BF18/BF7*100,2)</f>
        <v>0</v>
      </c>
      <c r="BE18" s="236">
        <f>ROUND(BF18/BF36,2)</f>
        <v>0</v>
      </c>
      <c r="BF18" s="242">
        <v>0</v>
      </c>
      <c r="BG18" s="241">
        <f>ROUND(BI18/BI7*100,2)</f>
        <v>0</v>
      </c>
      <c r="BH18" s="236">
        <f>ROUND(BI18/BI36,2)</f>
        <v>0</v>
      </c>
      <c r="BI18" s="242"/>
      <c r="BJ18" s="241">
        <f>ROUND(BL18/BL7*100,2)</f>
        <v>0</v>
      </c>
      <c r="BK18" s="236">
        <f>ROUND(BL18/BL36,2)</f>
        <v>0</v>
      </c>
      <c r="BL18" s="242">
        <v>0</v>
      </c>
      <c r="BM18" s="241">
        <f>ROUND(BO18/BO7*100,2)</f>
        <v>0</v>
      </c>
      <c r="BN18" s="236">
        <f>ROUND(BO18/BO36,2)</f>
        <v>0</v>
      </c>
      <c r="BO18" s="242">
        <v>0</v>
      </c>
      <c r="BP18" s="240">
        <f>ROUND(BQ18/$BQ$7*100,2)</f>
        <v>0</v>
      </c>
      <c r="BQ18" s="242">
        <f>BF18+BI18+BL18+BO18</f>
        <v>0</v>
      </c>
      <c r="BR18" s="241">
        <f>ROUND(BT18/BT7*100,2)</f>
        <v>0</v>
      </c>
      <c r="BS18" s="236">
        <f>ROUND(BT18/BT36,2)</f>
        <v>0</v>
      </c>
      <c r="BT18" s="237">
        <v>0</v>
      </c>
      <c r="BU18" s="241">
        <f>ROUND(BW18/BW7*100,2)</f>
        <v>0</v>
      </c>
      <c r="BV18" s="236">
        <f>ROUND(BW18/BW36,2)</f>
        <v>0</v>
      </c>
      <c r="BW18" s="242">
        <v>0</v>
      </c>
      <c r="BX18" s="241">
        <f>ROUND(BZ18/BZ7*100,2)</f>
        <v>0</v>
      </c>
      <c r="BY18" s="236">
        <f>ROUND(BZ18/BZ36,2)</f>
        <v>0</v>
      </c>
      <c r="BZ18" s="242">
        <v>0</v>
      </c>
      <c r="CA18" s="241">
        <f>ROUND(CC18/CC7*100,2)</f>
        <v>0</v>
      </c>
      <c r="CB18" s="236">
        <f>ROUND(CC18/CC36,2)</f>
        <v>0</v>
      </c>
      <c r="CC18" s="237">
        <v>0</v>
      </c>
      <c r="CD18" s="241">
        <f>ROUND(CE18/$CE$7*100,2)</f>
        <v>0</v>
      </c>
      <c r="CE18" s="242">
        <f>BT18+BW18+BZ18+CC18</f>
        <v>0</v>
      </c>
      <c r="CF18" s="241">
        <f>ROUND(CH18/CH7*100,2)</f>
        <v>0</v>
      </c>
      <c r="CG18" s="236">
        <f>ROUND(CH18/CH36,2)</f>
        <v>0</v>
      </c>
      <c r="CH18" s="237">
        <v>0</v>
      </c>
      <c r="CI18" s="241">
        <f>ROUND(CK18/CK7*100,2)</f>
        <v>0</v>
      </c>
      <c r="CJ18" s="236">
        <f>ROUND(CK18/CK36,2)</f>
        <v>0</v>
      </c>
      <c r="CK18" s="237">
        <v>0</v>
      </c>
      <c r="CL18" s="241">
        <f>ROUND(CN18/CN7*100,2)</f>
        <v>0</v>
      </c>
      <c r="CM18" s="236">
        <f>ROUND(CN18/CN36,2)</f>
        <v>0</v>
      </c>
      <c r="CN18" s="237">
        <v>0</v>
      </c>
      <c r="CO18" s="241">
        <f>ROUND(CQ18/CQ7*100,2)</f>
        <v>0</v>
      </c>
      <c r="CP18" s="236">
        <f>ROUND(CQ18/CQ36,2)</f>
        <v>0</v>
      </c>
      <c r="CQ18" s="237">
        <v>0</v>
      </c>
      <c r="CR18" s="241">
        <f>ROUND(CS18/$CS$7*100,2)</f>
        <v>0</v>
      </c>
      <c r="CS18" s="242">
        <f>CH18+CK18+CN18+CQ18</f>
        <v>0</v>
      </c>
      <c r="CT18" s="241">
        <f>ROUND(CV18/CV7*100,2)</f>
        <v>0</v>
      </c>
      <c r="CU18" s="236">
        <f>ROUND(CV18/CV36,2)</f>
        <v>0</v>
      </c>
      <c r="CV18" s="237">
        <v>0</v>
      </c>
      <c r="CW18" s="241">
        <f>ROUND(CY18/CY7*100,2)</f>
        <v>0</v>
      </c>
      <c r="CX18" s="236">
        <f>ROUND(CY18/CY36,2)</f>
        <v>0</v>
      </c>
      <c r="CY18" s="237">
        <v>0</v>
      </c>
      <c r="CZ18" s="241">
        <f>ROUND(DB18/DB7*100,2)</f>
        <v>0</v>
      </c>
      <c r="DA18" s="236">
        <f>ROUND(DB18/DB36,2)</f>
        <v>0</v>
      </c>
      <c r="DB18" s="237">
        <v>0</v>
      </c>
      <c r="DC18" s="241">
        <f>ROUND(DE18/DE7*100,2)</f>
        <v>0</v>
      </c>
      <c r="DD18" s="236">
        <f>ROUND(DE18/DE36,2)</f>
        <v>0</v>
      </c>
      <c r="DE18" s="237">
        <v>0</v>
      </c>
      <c r="DF18" s="241">
        <f>ROUND(DG18/$DG$7*100,2)</f>
        <v>0</v>
      </c>
      <c r="DG18" s="242">
        <f>CV18+CY18+DB18+DE18</f>
        <v>0</v>
      </c>
      <c r="DH18" s="241">
        <f>ROUND(DJ18/DJ7*100,2)</f>
        <v>0</v>
      </c>
      <c r="DI18" s="236">
        <f>ROUND(DJ18/DJ36,2)</f>
        <v>0</v>
      </c>
      <c r="DJ18" s="242">
        <v>0</v>
      </c>
      <c r="DK18" s="241">
        <f>ROUND(DM18/DM7*100,2)</f>
        <v>0</v>
      </c>
      <c r="DL18" s="236">
        <f>ROUND(DM18/DM36,2)</f>
        <v>0</v>
      </c>
      <c r="DM18" s="242">
        <v>0</v>
      </c>
      <c r="DN18" s="241">
        <f>ROUND(DP18/DP7*100,2)</f>
        <v>0</v>
      </c>
      <c r="DO18" s="236">
        <f>ROUND(DP18/DP36,2)</f>
        <v>0</v>
      </c>
      <c r="DP18" s="242">
        <v>0</v>
      </c>
      <c r="DQ18" s="241">
        <f>ROUND(DS18/DS7*100,2)</f>
        <v>0</v>
      </c>
      <c r="DR18" s="236">
        <f>ROUND(DS18/DS36,2)</f>
        <v>0</v>
      </c>
      <c r="DS18" s="242">
        <v>0</v>
      </c>
      <c r="DT18" s="240">
        <f t="shared" si="21"/>
        <v>0</v>
      </c>
      <c r="DU18" s="242">
        <f>DJ18+DM18+DP18+DS18</f>
        <v>0</v>
      </c>
      <c r="DV18" s="199">
        <f>ROUND(DX18/DX7*100,2)</f>
        <v>0</v>
      </c>
      <c r="DW18" s="200">
        <f>ROUND(DX18/DX36,2)</f>
        <v>0</v>
      </c>
      <c r="DX18" s="197">
        <f>H18+V18+AJ18+AU18+BF18+BT18+CH18+CV18+DJ18</f>
        <v>0</v>
      </c>
      <c r="DY18" s="199">
        <f>ROUND(EA18/EA7*100,2)</f>
        <v>0</v>
      </c>
      <c r="DZ18" s="200">
        <f>ROUND(EA18/EA36,2)</f>
        <v>0</v>
      </c>
      <c r="EA18" s="197">
        <f>K18+Y18+AM18+BI18+BW18+CK18+CY18+DM18</f>
        <v>0</v>
      </c>
      <c r="EB18" s="509">
        <f>ROUND(ED18/ED7*100,2)</f>
        <v>0</v>
      </c>
      <c r="EC18" s="200">
        <f>ROUND(ED18/ED36,2)</f>
        <v>0</v>
      </c>
      <c r="ED18" s="510">
        <f>N18+AB18+AX18+BL18+BZ18+CN18+DB18+DP18</f>
        <v>0</v>
      </c>
      <c r="EE18" s="199">
        <f>ROUND(EG18/EG7*100,2)</f>
        <v>0</v>
      </c>
      <c r="EF18" s="200">
        <f>ROUND(EG18/EG36,2)</f>
        <v>0</v>
      </c>
      <c r="EG18" s="197">
        <f>Q18+AE18+AP18+BA18+BO18+CC18+CQ18+DE18+DS18</f>
        <v>0</v>
      </c>
      <c r="EH18" s="509">
        <f>ROUND(EI18/EI7*100,2)</f>
        <v>0</v>
      </c>
      <c r="EI18" s="197">
        <f>DX18+EA18+ED18+EG18</f>
        <v>0</v>
      </c>
    </row>
    <row r="19" spans="1:139" s="8" customFormat="1" ht="33.75" customHeight="1" thickBot="1">
      <c r="A19" s="9" t="s">
        <v>8</v>
      </c>
      <c r="B19" s="15">
        <v>340</v>
      </c>
      <c r="C19" s="430"/>
      <c r="D19" s="431" t="s">
        <v>9</v>
      </c>
      <c r="E19" s="511">
        <v>13</v>
      </c>
      <c r="F19" s="293">
        <f>ROUND(H19/H7*100,2)</f>
        <v>0</v>
      </c>
      <c r="G19" s="276">
        <f>ROUND(H19/H36,2)</f>
        <v>0</v>
      </c>
      <c r="H19" s="292">
        <v>0</v>
      </c>
      <c r="I19" s="293">
        <f>ROUND(K19/K7*100,2)</f>
        <v>0.14</v>
      </c>
      <c r="J19" s="276">
        <f>ROUND(K19/K36,2)</f>
        <v>17.25</v>
      </c>
      <c r="K19" s="292">
        <v>50000</v>
      </c>
      <c r="L19" s="293">
        <f>ROUND(N19/N7*100,2)</f>
        <v>0</v>
      </c>
      <c r="M19" s="276">
        <f>ROUND(N19/N36,2)</f>
        <v>0</v>
      </c>
      <c r="N19" s="292">
        <v>0</v>
      </c>
      <c r="O19" s="293">
        <f>ROUND(Q19/Q7*100,2)</f>
        <v>0</v>
      </c>
      <c r="P19" s="276">
        <f>ROUND(Q19/Q36,2)</f>
        <v>0</v>
      </c>
      <c r="Q19" s="292">
        <v>0</v>
      </c>
      <c r="R19" s="293">
        <f>ROUND(S19/$S$7*100,2)</f>
        <v>0.04</v>
      </c>
      <c r="S19" s="292">
        <f>H19+K19+N19+Q19</f>
        <v>50000</v>
      </c>
      <c r="T19" s="293">
        <f>ROUND(V19/V7*100,2)</f>
        <v>0</v>
      </c>
      <c r="U19" s="276">
        <f>ROUND(V19/V36,2)</f>
        <v>0</v>
      </c>
      <c r="V19" s="290">
        <v>0</v>
      </c>
      <c r="W19" s="293">
        <f>ROUND(Y19/Y7*100,2)</f>
        <v>0</v>
      </c>
      <c r="X19" s="276">
        <f>ROUND(Y19/Y36,2)</f>
        <v>0</v>
      </c>
      <c r="Y19" s="290">
        <v>0</v>
      </c>
      <c r="Z19" s="293">
        <f>ROUND(AB19/AB7*100,2)</f>
        <v>0</v>
      </c>
      <c r="AA19" s="276">
        <f>ROUND(AB19/AB36,2)</f>
        <v>0</v>
      </c>
      <c r="AB19" s="290">
        <v>0</v>
      </c>
      <c r="AC19" s="293">
        <f>ROUND(AE19/AE7*100,2)</f>
        <v>0</v>
      </c>
      <c r="AD19" s="276">
        <f>ROUND(AE19/AE36,2)</f>
        <v>0</v>
      </c>
      <c r="AE19" s="290">
        <v>0</v>
      </c>
      <c r="AF19" s="293">
        <f>ROUND(AG19/$AG$7*100,2)</f>
        <v>0</v>
      </c>
      <c r="AG19" s="292">
        <f>V19+Y19+AB19+AE19</f>
        <v>0</v>
      </c>
      <c r="AH19" s="293">
        <f>ROUND(AJ19/AJ7*100,2)</f>
        <v>0.23</v>
      </c>
      <c r="AI19" s="276">
        <f>ROUND(AJ19/AJ36,2)</f>
        <v>0.56</v>
      </c>
      <c r="AJ19" s="290">
        <v>100000</v>
      </c>
      <c r="AK19" s="293">
        <f>ROUND(AM19/AM7*100,2)</f>
        <v>0.54</v>
      </c>
      <c r="AL19" s="276">
        <f>ROUND(AM19/AM36,2)</f>
        <v>56.79</v>
      </c>
      <c r="AM19" s="290">
        <v>209000</v>
      </c>
      <c r="AN19" s="293">
        <f>ROUND(AP19/AP7*100,2)</f>
        <v>0</v>
      </c>
      <c r="AO19" s="276">
        <f>ROUND(AP19/AP36,2)</f>
        <v>0</v>
      </c>
      <c r="AP19" s="290">
        <v>0</v>
      </c>
      <c r="AQ19" s="293">
        <f>ROUND(AR19/$AR$7*100,2)</f>
        <v>0.35</v>
      </c>
      <c r="AR19" s="292">
        <f>AJ19+AM19+AP19</f>
        <v>309000</v>
      </c>
      <c r="AS19" s="293">
        <f>ROUND(AU19/AU7*100,2)</f>
        <v>0.09</v>
      </c>
      <c r="AT19" s="276">
        <f>ROUND(AU19/AU36,2)</f>
        <v>0.25</v>
      </c>
      <c r="AU19" s="292">
        <v>50000</v>
      </c>
      <c r="AV19" s="293">
        <f>ROUND(AX19/AX7*100,2)</f>
        <v>0.98</v>
      </c>
      <c r="AW19" s="276">
        <f>ROUND(AX19/AX36,2)</f>
        <v>9.4</v>
      </c>
      <c r="AX19" s="290">
        <v>125000</v>
      </c>
      <c r="AY19" s="293">
        <f>ROUND(BA19/BA7*100,2)</f>
        <v>0.54</v>
      </c>
      <c r="AZ19" s="276">
        <f>ROUND(BA19/BA36,2)</f>
        <v>7.24</v>
      </c>
      <c r="BA19" s="292">
        <v>50000</v>
      </c>
      <c r="BB19" s="293">
        <f>ROUND(BC19/$BC$7*100,2)</f>
        <v>0.28</v>
      </c>
      <c r="BC19" s="292">
        <f>AU19+AX19+BA19</f>
        <v>225000</v>
      </c>
      <c r="BD19" s="293">
        <f>ROUND(BF19/BF7*100,2)</f>
        <v>0.25</v>
      </c>
      <c r="BE19" s="276">
        <f>ROUND(BF19/BF36,2)</f>
        <v>0.77</v>
      </c>
      <c r="BF19" s="292">
        <v>285000</v>
      </c>
      <c r="BG19" s="293">
        <f>ROUND(BI19/BI7*100,2)</f>
        <v>0.19</v>
      </c>
      <c r="BH19" s="276">
        <f>ROUND(BI19/BI36,2)</f>
        <v>37.56</v>
      </c>
      <c r="BI19" s="292">
        <v>200000</v>
      </c>
      <c r="BJ19" s="293">
        <f>ROUND(BL19/BL7*100,2)</f>
        <v>0</v>
      </c>
      <c r="BK19" s="276">
        <f>ROUND(BL19/BL36,2)</f>
        <v>0</v>
      </c>
      <c r="BL19" s="292">
        <v>0</v>
      </c>
      <c r="BM19" s="293">
        <f>ROUND(BO19/BO7*100,2)</f>
        <v>0</v>
      </c>
      <c r="BN19" s="276">
        <f>ROUND(BO19/BO36,2)</f>
        <v>0</v>
      </c>
      <c r="BO19" s="292">
        <v>0</v>
      </c>
      <c r="BP19" s="293">
        <f>ROUND(BQ19/$BQ$7*100,2)</f>
        <v>0.18</v>
      </c>
      <c r="BQ19" s="292">
        <f>BF19+BI19+BL19+BO19</f>
        <v>485000</v>
      </c>
      <c r="BR19" s="293">
        <f>ROUND(BT19/BT7*100,2)</f>
        <v>0</v>
      </c>
      <c r="BS19" s="276">
        <f>ROUND(BT19/BT36,2)</f>
        <v>0</v>
      </c>
      <c r="BT19" s="290">
        <v>0</v>
      </c>
      <c r="BU19" s="293">
        <f>ROUND(BW19/BW7*100,2)</f>
        <v>0.08</v>
      </c>
      <c r="BV19" s="276">
        <f>ROUND(BW19/BW36,2)</f>
        <v>10.17</v>
      </c>
      <c r="BW19" s="292">
        <v>12450</v>
      </c>
      <c r="BX19" s="293">
        <f>ROUND(BZ19/BZ7*100,2)</f>
        <v>1.88</v>
      </c>
      <c r="BY19" s="276">
        <f>ROUND(BZ19/BZ36,2)</f>
        <v>20.72</v>
      </c>
      <c r="BZ19" s="292">
        <v>118104</v>
      </c>
      <c r="CA19" s="293">
        <f>ROUND(CC19/CC7*100,2)</f>
        <v>0</v>
      </c>
      <c r="CB19" s="276">
        <f>ROUND(CC19/CC36,2)</f>
        <v>0</v>
      </c>
      <c r="CC19" s="290">
        <v>0</v>
      </c>
      <c r="CD19" s="293">
        <f>ROUND(CE19/$CE$7*100,2)</f>
        <v>0.21</v>
      </c>
      <c r="CE19" s="292">
        <f>BT19+BW19+BZ19+CC19</f>
        <v>130554</v>
      </c>
      <c r="CF19" s="293">
        <f>ROUND(CH19/CH7*100,2)</f>
        <v>0</v>
      </c>
      <c r="CG19" s="276">
        <f>ROUND(CH19/CH36,2)</f>
        <v>0</v>
      </c>
      <c r="CH19" s="292"/>
      <c r="CI19" s="293">
        <f>ROUND(CK19/CK7*100,2)</f>
        <v>0</v>
      </c>
      <c r="CJ19" s="276">
        <f>ROUND(CK19/CK36,2)</f>
        <v>0</v>
      </c>
      <c r="CK19" s="292">
        <v>0</v>
      </c>
      <c r="CL19" s="293">
        <f>ROUND(CN19/CN7*100,2)</f>
        <v>0</v>
      </c>
      <c r="CM19" s="276">
        <f>ROUND(CN19/CN36,2)</f>
        <v>0</v>
      </c>
      <c r="CN19" s="292">
        <v>0</v>
      </c>
      <c r="CO19" s="293">
        <f>ROUND(CQ19/CQ7*100,2)</f>
        <v>0</v>
      </c>
      <c r="CP19" s="276">
        <f>ROUND(CQ19/CQ36,2)</f>
        <v>0</v>
      </c>
      <c r="CQ19" s="290">
        <v>0</v>
      </c>
      <c r="CR19" s="293">
        <f>ROUND(CS19/$CS$7*100,2)</f>
        <v>0</v>
      </c>
      <c r="CS19" s="292">
        <f>CH19+CK19+CN19+CQ19</f>
        <v>0</v>
      </c>
      <c r="CT19" s="293">
        <f>ROUND(CV19/CV7*100,2)</f>
        <v>0</v>
      </c>
      <c r="CU19" s="276">
        <f>ROUND(CV19/CV36,2)</f>
        <v>0</v>
      </c>
      <c r="CV19" s="292">
        <v>0</v>
      </c>
      <c r="CW19" s="293">
        <f>ROUND(CY19/CY7*100,2)</f>
        <v>0</v>
      </c>
      <c r="CX19" s="276">
        <f>ROUND(CY19/CY36,2)</f>
        <v>0</v>
      </c>
      <c r="CY19" s="292">
        <v>0</v>
      </c>
      <c r="CZ19" s="293">
        <f>ROUND(DB19/DB7*100,2)</f>
        <v>0.41</v>
      </c>
      <c r="DA19" s="276">
        <f>ROUND(DB19/DB36,2)</f>
        <v>3.96</v>
      </c>
      <c r="DB19" s="292">
        <v>55545</v>
      </c>
      <c r="DC19" s="293">
        <f>ROUND(DE19/DE7*100,2)</f>
        <v>0</v>
      </c>
      <c r="DD19" s="276">
        <f>ROUND(DE19/DE36,2)</f>
        <v>0</v>
      </c>
      <c r="DE19" s="512">
        <v>0</v>
      </c>
      <c r="DF19" s="293">
        <f>ROUND(DG19/$DG$7*100,2)</f>
        <v>0.03</v>
      </c>
      <c r="DG19" s="292">
        <f>CV19+CY19+DB19+DE19</f>
        <v>55545</v>
      </c>
      <c r="DH19" s="293">
        <f>ROUND(DJ19/DJ7*100,2)</f>
        <v>0.16</v>
      </c>
      <c r="DI19" s="276">
        <f>ROUND(DJ19/DJ36,2)</f>
        <v>0.52</v>
      </c>
      <c r="DJ19" s="292">
        <v>89000</v>
      </c>
      <c r="DK19" s="293">
        <f>ROUND(DM19/DM7*100,2)</f>
        <v>0.09</v>
      </c>
      <c r="DL19" s="276">
        <f>ROUND(DM19/DM36,2)</f>
        <v>9.61</v>
      </c>
      <c r="DM19" s="292">
        <v>33000</v>
      </c>
      <c r="DN19" s="293">
        <f>ROUND(DP19/DP7*100,2)</f>
        <v>0.11</v>
      </c>
      <c r="DO19" s="276">
        <f>ROUND(DP19/DP36,2)</f>
        <v>1.26</v>
      </c>
      <c r="DP19" s="292">
        <v>7145</v>
      </c>
      <c r="DQ19" s="293">
        <f>ROUND(DS19/DS7*100,2)</f>
        <v>0.36</v>
      </c>
      <c r="DR19" s="276">
        <f>ROUND(DS19/DS36,2)</f>
        <v>4.46</v>
      </c>
      <c r="DS19" s="292">
        <v>42921</v>
      </c>
      <c r="DT19" s="293">
        <f t="shared" si="21"/>
        <v>0.16</v>
      </c>
      <c r="DU19" s="292">
        <f>DJ19+DM19+DP19+DS19</f>
        <v>172066</v>
      </c>
      <c r="DV19" s="294">
        <f>ROUND(DX19/DX7*100,2)</f>
        <v>0.1</v>
      </c>
      <c r="DW19" s="295">
        <f>ROUND(DX19/DX36,2)</f>
        <v>0.31</v>
      </c>
      <c r="DX19" s="292">
        <f>H19+V19+AJ19+AU19+BF19+BT19+CH19+CV19+DJ19</f>
        <v>524000</v>
      </c>
      <c r="DY19" s="294">
        <f>ROUND(EA19/EA7*100,2)</f>
        <v>0.14</v>
      </c>
      <c r="DZ19" s="295">
        <f>ROUND(EA19/EA36,2)</f>
        <v>18.62</v>
      </c>
      <c r="EA19" s="292">
        <f>K19+Y19+AM19+BI19+BW19+CK19+CY19+DM19</f>
        <v>504450</v>
      </c>
      <c r="EB19" s="513">
        <f>ROUND(ED19/ED7*100,2)</f>
        <v>0.35</v>
      </c>
      <c r="EC19" s="295">
        <f>ROUND(ED19/ED36,2)</f>
        <v>3.31</v>
      </c>
      <c r="ED19" s="290">
        <f>N19+AB19+AX19+BL19+BZ19+CN19+DB19+DP19</f>
        <v>305794</v>
      </c>
      <c r="EE19" s="294">
        <f>ROUND(EG19/EG7*100,2)</f>
        <v>0.08</v>
      </c>
      <c r="EF19" s="295">
        <f>ROUND(EG19/EG36,2)</f>
        <v>1.25</v>
      </c>
      <c r="EG19" s="292">
        <f>Q19+AE19+AP19+BA19+BO19+CC19+CQ19+DE19+DS19</f>
        <v>92921</v>
      </c>
      <c r="EH19" s="513">
        <f>ROUND(EI19/EI7*100,2)</f>
        <v>0.13</v>
      </c>
      <c r="EI19" s="292">
        <f>DX19+EA19+ED19+EG19</f>
        <v>1427165</v>
      </c>
    </row>
    <row r="20" spans="1:139" s="6" customFormat="1" ht="30" customHeight="1">
      <c r="A20" s="672" t="s">
        <v>17</v>
      </c>
      <c r="B20" s="673"/>
      <c r="C20" s="673"/>
      <c r="D20" s="673"/>
      <c r="E20" s="497">
        <v>14</v>
      </c>
      <c r="F20" s="498">
        <f aca="true" t="shared" si="22" ref="F20:Q20">SUM(F21:F26)</f>
        <v>9.319999999999999</v>
      </c>
      <c r="G20" s="222">
        <f t="shared" si="22"/>
        <v>30.080000000000002</v>
      </c>
      <c r="H20" s="499">
        <f t="shared" si="22"/>
        <v>5261800</v>
      </c>
      <c r="I20" s="498">
        <f t="shared" si="22"/>
        <v>5.28</v>
      </c>
      <c r="J20" s="222">
        <f t="shared" si="22"/>
        <v>636.07</v>
      </c>
      <c r="K20" s="499">
        <f t="shared" si="22"/>
        <v>1844000</v>
      </c>
      <c r="L20" s="498">
        <f t="shared" si="22"/>
        <v>15.78</v>
      </c>
      <c r="M20" s="222">
        <f t="shared" si="22"/>
        <v>134.07</v>
      </c>
      <c r="N20" s="499">
        <f t="shared" si="22"/>
        <v>1511000</v>
      </c>
      <c r="O20" s="498">
        <f t="shared" si="22"/>
        <v>2.55</v>
      </c>
      <c r="P20" s="222">
        <f t="shared" si="22"/>
        <v>29.130000000000003</v>
      </c>
      <c r="Q20" s="499">
        <f t="shared" si="22"/>
        <v>259400</v>
      </c>
      <c r="R20" s="498">
        <f aca="true" t="shared" si="23" ref="R20:DG20">SUM(R21:R26)</f>
        <v>7.99</v>
      </c>
      <c r="S20" s="499">
        <f t="shared" si="23"/>
        <v>8876200</v>
      </c>
      <c r="T20" s="498">
        <f t="shared" si="23"/>
        <v>4.390000000000001</v>
      </c>
      <c r="U20" s="222">
        <f t="shared" si="23"/>
        <v>12.43</v>
      </c>
      <c r="V20" s="500">
        <f t="shared" si="23"/>
        <v>1538503</v>
      </c>
      <c r="W20" s="498">
        <f t="shared" si="23"/>
        <v>10</v>
      </c>
      <c r="X20" s="222">
        <f t="shared" si="23"/>
        <v>1038.24</v>
      </c>
      <c r="Y20" s="500">
        <f t="shared" si="23"/>
        <v>1903100</v>
      </c>
      <c r="Z20" s="498">
        <f t="shared" si="23"/>
        <v>4.460000000000001</v>
      </c>
      <c r="AA20" s="222">
        <f t="shared" si="23"/>
        <v>46.550000000000004</v>
      </c>
      <c r="AB20" s="500">
        <f t="shared" si="23"/>
        <v>387810</v>
      </c>
      <c r="AC20" s="498">
        <f t="shared" si="23"/>
        <v>6.68</v>
      </c>
      <c r="AD20" s="222">
        <f t="shared" si="23"/>
        <v>96.69</v>
      </c>
      <c r="AE20" s="500">
        <f t="shared" si="23"/>
        <v>403590</v>
      </c>
      <c r="AF20" s="498">
        <f t="shared" si="23"/>
        <v>6.15</v>
      </c>
      <c r="AG20" s="499">
        <f t="shared" si="23"/>
        <v>4233003</v>
      </c>
      <c r="AH20" s="498">
        <f t="shared" si="23"/>
        <v>1.79</v>
      </c>
      <c r="AI20" s="222">
        <f t="shared" si="23"/>
        <v>4.33</v>
      </c>
      <c r="AJ20" s="500">
        <f t="shared" si="23"/>
        <v>771410</v>
      </c>
      <c r="AK20" s="498">
        <f t="shared" si="23"/>
        <v>19.15</v>
      </c>
      <c r="AL20" s="222">
        <f t="shared" si="23"/>
        <v>2022.27</v>
      </c>
      <c r="AM20" s="500">
        <f t="shared" si="23"/>
        <v>7441960</v>
      </c>
      <c r="AN20" s="498">
        <f t="shared" si="23"/>
        <v>1.63</v>
      </c>
      <c r="AO20" s="222">
        <f t="shared" si="23"/>
        <v>18.81</v>
      </c>
      <c r="AP20" s="500">
        <f t="shared" si="23"/>
        <v>116000</v>
      </c>
      <c r="AQ20" s="498">
        <f t="shared" si="23"/>
        <v>9.34</v>
      </c>
      <c r="AR20" s="499">
        <f t="shared" si="23"/>
        <v>8329370</v>
      </c>
      <c r="AS20" s="498">
        <f t="shared" si="23"/>
        <v>10.72</v>
      </c>
      <c r="AT20" s="222">
        <f t="shared" si="23"/>
        <v>31.78</v>
      </c>
      <c r="AU20" s="499">
        <f t="shared" si="23"/>
        <v>6280000</v>
      </c>
      <c r="AV20" s="498">
        <f t="shared" si="23"/>
        <v>9.48</v>
      </c>
      <c r="AW20" s="222">
        <f t="shared" si="23"/>
        <v>90.4</v>
      </c>
      <c r="AX20" s="500">
        <f t="shared" si="23"/>
        <v>1202750</v>
      </c>
      <c r="AY20" s="498">
        <f t="shared" si="23"/>
        <v>5.48</v>
      </c>
      <c r="AZ20" s="222">
        <f t="shared" si="23"/>
        <v>73.89</v>
      </c>
      <c r="BA20" s="499">
        <f t="shared" si="23"/>
        <v>510000</v>
      </c>
      <c r="BB20" s="501">
        <f t="shared" si="23"/>
        <v>9.93</v>
      </c>
      <c r="BC20" s="499">
        <f t="shared" si="23"/>
        <v>7992750</v>
      </c>
      <c r="BD20" s="498">
        <f t="shared" si="23"/>
        <v>4.640000000000001</v>
      </c>
      <c r="BE20" s="222">
        <f t="shared" si="23"/>
        <v>14.26</v>
      </c>
      <c r="BF20" s="499">
        <f t="shared" si="23"/>
        <v>5290720</v>
      </c>
      <c r="BG20" s="498">
        <f t="shared" si="23"/>
        <v>10.549999999999999</v>
      </c>
      <c r="BH20" s="222">
        <f t="shared" si="23"/>
        <v>2137.62</v>
      </c>
      <c r="BI20" s="499">
        <f t="shared" si="23"/>
        <v>11382780</v>
      </c>
      <c r="BJ20" s="498">
        <f t="shared" si="23"/>
        <v>1.39</v>
      </c>
      <c r="BK20" s="222">
        <f t="shared" si="23"/>
        <v>12.49</v>
      </c>
      <c r="BL20" s="499">
        <f t="shared" si="23"/>
        <v>293855</v>
      </c>
      <c r="BM20" s="498">
        <f t="shared" si="23"/>
        <v>0.73</v>
      </c>
      <c r="BN20" s="222">
        <f t="shared" si="23"/>
        <v>14.93</v>
      </c>
      <c r="BO20" s="499">
        <f t="shared" si="23"/>
        <v>237460</v>
      </c>
      <c r="BP20" s="501">
        <f t="shared" si="23"/>
        <v>6.239999999999999</v>
      </c>
      <c r="BQ20" s="499">
        <f t="shared" si="23"/>
        <v>17204815</v>
      </c>
      <c r="BR20" s="498">
        <f t="shared" si="23"/>
        <v>9.92</v>
      </c>
      <c r="BS20" s="222">
        <f t="shared" si="23"/>
        <v>40.32000000000001</v>
      </c>
      <c r="BT20" s="500">
        <f t="shared" si="23"/>
        <v>3382252</v>
      </c>
      <c r="BU20" s="498">
        <f t="shared" si="23"/>
        <v>17.71</v>
      </c>
      <c r="BV20" s="222">
        <f t="shared" si="23"/>
        <v>2305.62</v>
      </c>
      <c r="BW20" s="499">
        <f t="shared" si="23"/>
        <v>2822079</v>
      </c>
      <c r="BX20" s="498">
        <f t="shared" si="23"/>
        <v>19.86</v>
      </c>
      <c r="BY20" s="222">
        <f t="shared" si="23"/>
        <v>218.68</v>
      </c>
      <c r="BZ20" s="499">
        <f t="shared" si="23"/>
        <v>1246494</v>
      </c>
      <c r="CA20" s="498">
        <f t="shared" si="23"/>
        <v>1.31</v>
      </c>
      <c r="CB20" s="222">
        <f t="shared" si="23"/>
        <v>19.259999999999998</v>
      </c>
      <c r="CC20" s="500">
        <f t="shared" si="23"/>
        <v>90208</v>
      </c>
      <c r="CD20" s="498">
        <f t="shared" si="23"/>
        <v>11.93</v>
      </c>
      <c r="CE20" s="499">
        <f t="shared" si="23"/>
        <v>7541033</v>
      </c>
      <c r="CF20" s="498">
        <f>SUM(CF21:CF26)</f>
        <v>5.779999999999999</v>
      </c>
      <c r="CG20" s="222">
        <f>SUM(CG21:CG26)</f>
        <v>20.04</v>
      </c>
      <c r="CH20" s="500">
        <f>SUM(CH21:CH26)</f>
        <v>3511268</v>
      </c>
      <c r="CI20" s="498">
        <f aca="true" t="shared" si="24" ref="CI20:CQ20">SUM(CI21:CI26)</f>
        <v>13.790000000000001</v>
      </c>
      <c r="CJ20" s="222">
        <f t="shared" si="24"/>
        <v>1274.65</v>
      </c>
      <c r="CK20" s="500">
        <f t="shared" si="24"/>
        <v>5595735</v>
      </c>
      <c r="CL20" s="498">
        <f t="shared" si="24"/>
        <v>9.61</v>
      </c>
      <c r="CM20" s="222">
        <f t="shared" si="24"/>
        <v>91.00999999999999</v>
      </c>
      <c r="CN20" s="500">
        <f t="shared" si="24"/>
        <v>952840</v>
      </c>
      <c r="CO20" s="498">
        <f t="shared" si="24"/>
        <v>2.07</v>
      </c>
      <c r="CP20" s="222">
        <f t="shared" si="24"/>
        <v>27.690000000000005</v>
      </c>
      <c r="CQ20" s="500">
        <f t="shared" si="24"/>
        <v>238002</v>
      </c>
      <c r="CR20" s="498">
        <f t="shared" si="23"/>
        <v>8.37</v>
      </c>
      <c r="CS20" s="499">
        <f t="shared" si="23"/>
        <v>10297845</v>
      </c>
      <c r="CT20" s="498">
        <f t="shared" si="23"/>
        <v>7.9</v>
      </c>
      <c r="CU20" s="222">
        <f t="shared" si="23"/>
        <v>24.84</v>
      </c>
      <c r="CV20" s="500">
        <f t="shared" si="23"/>
        <v>5762474</v>
      </c>
      <c r="CW20" s="498">
        <f t="shared" si="23"/>
        <v>12.33</v>
      </c>
      <c r="CX20" s="222">
        <f t="shared" si="23"/>
        <v>1552.6000000000001</v>
      </c>
      <c r="CY20" s="500">
        <f t="shared" si="23"/>
        <v>6682424</v>
      </c>
      <c r="CZ20" s="498">
        <f t="shared" si="23"/>
        <v>16.39</v>
      </c>
      <c r="DA20" s="222">
        <f t="shared" si="23"/>
        <v>156.94</v>
      </c>
      <c r="DB20" s="500">
        <f t="shared" si="23"/>
        <v>2200179</v>
      </c>
      <c r="DC20" s="498">
        <f t="shared" si="23"/>
        <v>2.91</v>
      </c>
      <c r="DD20" s="222">
        <f t="shared" si="23"/>
        <v>57.97</v>
      </c>
      <c r="DE20" s="500">
        <f t="shared" si="23"/>
        <v>548997</v>
      </c>
      <c r="DF20" s="498">
        <f t="shared" si="23"/>
        <v>9.53</v>
      </c>
      <c r="DG20" s="499">
        <f t="shared" si="23"/>
        <v>15194074</v>
      </c>
      <c r="DH20" s="498">
        <f aca="true" t="shared" si="25" ref="DH20:DS20">SUM(DH21:DH26)</f>
        <v>6.85</v>
      </c>
      <c r="DI20" s="222">
        <f t="shared" si="25"/>
        <v>22.03</v>
      </c>
      <c r="DJ20" s="499">
        <f t="shared" si="25"/>
        <v>3790224</v>
      </c>
      <c r="DK20" s="498">
        <f t="shared" si="25"/>
        <v>12.17</v>
      </c>
      <c r="DL20" s="222">
        <f t="shared" si="25"/>
        <v>1310.8700000000001</v>
      </c>
      <c r="DM20" s="499">
        <f t="shared" si="25"/>
        <v>4501511</v>
      </c>
      <c r="DN20" s="498">
        <f t="shared" si="25"/>
        <v>5.44</v>
      </c>
      <c r="DO20" s="222">
        <f t="shared" si="25"/>
        <v>62.44</v>
      </c>
      <c r="DP20" s="499">
        <f t="shared" si="25"/>
        <v>353400</v>
      </c>
      <c r="DQ20" s="498">
        <f t="shared" si="25"/>
        <v>3.2600000000000002</v>
      </c>
      <c r="DR20" s="222">
        <f t="shared" si="25"/>
        <v>40.54</v>
      </c>
      <c r="DS20" s="499">
        <f t="shared" si="25"/>
        <v>390173</v>
      </c>
      <c r="DT20" s="501">
        <f>SUM(DT21:DT26)</f>
        <v>8.15</v>
      </c>
      <c r="DU20" s="499">
        <f>SUM(DU21:DU26)</f>
        <v>9035308</v>
      </c>
      <c r="DV20" s="514">
        <f aca="true" t="shared" si="26" ref="DV20:EG20">SUM(DV21:DV26)</f>
        <v>6.71</v>
      </c>
      <c r="DW20" s="515">
        <f t="shared" si="26"/>
        <v>20.82</v>
      </c>
      <c r="DX20" s="499">
        <f t="shared" si="26"/>
        <v>35588651</v>
      </c>
      <c r="DY20" s="514">
        <f t="shared" si="26"/>
        <v>12.11</v>
      </c>
      <c r="DZ20" s="515">
        <f t="shared" si="26"/>
        <v>1556.8600000000001</v>
      </c>
      <c r="EA20" s="499">
        <f t="shared" si="26"/>
        <v>42173589</v>
      </c>
      <c r="EB20" s="516">
        <f t="shared" si="26"/>
        <v>9.23</v>
      </c>
      <c r="EC20" s="515">
        <f t="shared" si="26"/>
        <v>88.30999999999999</v>
      </c>
      <c r="ED20" s="499">
        <f t="shared" si="26"/>
        <v>8148328</v>
      </c>
      <c r="EE20" s="514">
        <f t="shared" si="26"/>
        <v>2.44</v>
      </c>
      <c r="EF20" s="515">
        <f t="shared" si="26"/>
        <v>37.54</v>
      </c>
      <c r="EG20" s="499">
        <f t="shared" si="26"/>
        <v>2793830</v>
      </c>
      <c r="EH20" s="516">
        <f>SUM(EH21:EH26)</f>
        <v>8.2</v>
      </c>
      <c r="EI20" s="499">
        <f>SUM(EI21:EI26)</f>
        <v>88704398</v>
      </c>
    </row>
    <row r="21" spans="1:139" ht="21.75" customHeight="1">
      <c r="A21" s="581" t="s">
        <v>10</v>
      </c>
      <c r="B21" s="674">
        <v>220</v>
      </c>
      <c r="C21" s="347">
        <v>221</v>
      </c>
      <c r="D21" s="358" t="s">
        <v>30</v>
      </c>
      <c r="E21" s="493">
        <v>15</v>
      </c>
      <c r="F21" s="233">
        <f>ROUND(H21/H7*100,2)</f>
        <v>0.19</v>
      </c>
      <c r="G21" s="190">
        <f>ROUND(H21/H36,2)</f>
        <v>0.61</v>
      </c>
      <c r="H21" s="201">
        <v>106800</v>
      </c>
      <c r="I21" s="233">
        <f>ROUND(K21/K7*100,2)</f>
        <v>0.59</v>
      </c>
      <c r="J21" s="190">
        <f>ROUND(K21/K36,2)</f>
        <v>70.71</v>
      </c>
      <c r="K21" s="201">
        <v>205000</v>
      </c>
      <c r="L21" s="233">
        <f>ROUND(N21/N7*100,2)</f>
        <v>0</v>
      </c>
      <c r="M21" s="190">
        <f>ROUND(N21/N36,2)</f>
        <v>0</v>
      </c>
      <c r="N21" s="201">
        <v>0</v>
      </c>
      <c r="O21" s="233">
        <f>ROUND(Q21/Q7*100,2)</f>
        <v>0.28</v>
      </c>
      <c r="P21" s="190">
        <f>ROUND(Q21/Q36,2)</f>
        <v>3.17</v>
      </c>
      <c r="Q21" s="201">
        <v>28200</v>
      </c>
      <c r="R21" s="233">
        <f aca="true" t="shared" si="27" ref="R21:R28">ROUND(S21/$S$7*100,2)</f>
        <v>0.31</v>
      </c>
      <c r="S21" s="201">
        <f aca="true" t="shared" si="28" ref="S21:S28">H21+K21+N21+Q21</f>
        <v>340000</v>
      </c>
      <c r="T21" s="233">
        <f>ROUND(V21/V7*100,2)</f>
        <v>0.57</v>
      </c>
      <c r="U21" s="190">
        <f>ROUND(V21/V36,2)</f>
        <v>1.62</v>
      </c>
      <c r="V21" s="230">
        <v>200000</v>
      </c>
      <c r="W21" s="233">
        <f>ROUND(Y21/Y7*100,2)</f>
        <v>0.79</v>
      </c>
      <c r="X21" s="190">
        <f>ROUND(Y21/Y36,2)</f>
        <v>82.21</v>
      </c>
      <c r="Y21" s="230">
        <v>150700</v>
      </c>
      <c r="Z21" s="233">
        <f>ROUND(AB21/AB7*100,2)</f>
        <v>0.18</v>
      </c>
      <c r="AA21" s="190">
        <f>ROUND(AB21/AB36,2)</f>
        <v>1.85</v>
      </c>
      <c r="AB21" s="230">
        <v>15400</v>
      </c>
      <c r="AC21" s="233">
        <f>ROUND(AE21/AE7*100,2)</f>
        <v>0.31</v>
      </c>
      <c r="AD21" s="190">
        <f>ROUND(AE21/AE36,2)</f>
        <v>4.53</v>
      </c>
      <c r="AE21" s="230">
        <v>18900</v>
      </c>
      <c r="AF21" s="233">
        <f aca="true" t="shared" si="29" ref="AF21:AF28">ROUND(AG21/$AG$7*100,2)</f>
        <v>0.56</v>
      </c>
      <c r="AG21" s="201">
        <f aca="true" t="shared" si="30" ref="AG21:AG28">V21+Y21+AB21+AE21</f>
        <v>385000</v>
      </c>
      <c r="AH21" s="233">
        <f>ROUND(AJ21/AJ7*100,2)</f>
        <v>0</v>
      </c>
      <c r="AI21" s="190">
        <f>ROUND(AJ21/AJ36,2)</f>
        <v>0</v>
      </c>
      <c r="AJ21" s="230">
        <v>0</v>
      </c>
      <c r="AK21" s="233">
        <f>ROUND(AM21/AM7*100,2)</f>
        <v>0.79</v>
      </c>
      <c r="AL21" s="190">
        <f>ROUND(AM21/AM36,2)</f>
        <v>83.42</v>
      </c>
      <c r="AM21" s="230">
        <v>307000</v>
      </c>
      <c r="AN21" s="233">
        <f>ROUND(AP21/AP7*100,2)</f>
        <v>0.34</v>
      </c>
      <c r="AO21" s="190">
        <f>ROUND(AP21/AP36,2)</f>
        <v>3.89</v>
      </c>
      <c r="AP21" s="230">
        <v>24000</v>
      </c>
      <c r="AQ21" s="233">
        <f aca="true" t="shared" si="31" ref="AQ21:AQ28">ROUND(AR21/$AR$7*100,2)</f>
        <v>0.37</v>
      </c>
      <c r="AR21" s="201">
        <f aca="true" t="shared" si="32" ref="AR21:AR28">AJ21+AM21+AP21</f>
        <v>331000</v>
      </c>
      <c r="AS21" s="233">
        <f>ROUND(AU21/AU7*100,2)-0.01</f>
        <v>0.31</v>
      </c>
      <c r="AT21" s="190">
        <f>ROUND(AU21/AU36,2)</f>
        <v>0.94</v>
      </c>
      <c r="AU21" s="201">
        <v>185000</v>
      </c>
      <c r="AV21" s="233">
        <f>ROUND(AX21/AX7*100,2)</f>
        <v>0.42</v>
      </c>
      <c r="AW21" s="190">
        <f>ROUND(AX21/AX36,2)</f>
        <v>3.96</v>
      </c>
      <c r="AX21" s="230">
        <v>52750</v>
      </c>
      <c r="AY21" s="233">
        <f>ROUND(BA21/BA7*100,2)</f>
        <v>0.86</v>
      </c>
      <c r="AZ21" s="190">
        <f>ROUND(BA21/BA36,2)</f>
        <v>11.59</v>
      </c>
      <c r="BA21" s="201">
        <v>80000</v>
      </c>
      <c r="BB21" s="232">
        <f aca="true" t="shared" si="33" ref="BB21:BB28">ROUND(BC21/$BC$7*100,2)</f>
        <v>0.39</v>
      </c>
      <c r="BC21" s="201">
        <f aca="true" t="shared" si="34" ref="BC21:BC28">AU21+AX21+BA21</f>
        <v>317750</v>
      </c>
      <c r="BD21" s="233">
        <f>ROUND(BF21/BF7*100,2)+0.01</f>
        <v>0.33</v>
      </c>
      <c r="BE21" s="190">
        <f>ROUND(BF21/BF36,2)</f>
        <v>1</v>
      </c>
      <c r="BF21" s="201">
        <v>370300</v>
      </c>
      <c r="BG21" s="233">
        <f>ROUND(BI21/BI7*100,2)</f>
        <v>0.45</v>
      </c>
      <c r="BH21" s="190">
        <f>ROUND(BI21/BI36,2)</f>
        <v>91.72</v>
      </c>
      <c r="BI21" s="201">
        <v>488400</v>
      </c>
      <c r="BJ21" s="233">
        <f>ROUND(BL21/BL7*100,2)</f>
        <v>0</v>
      </c>
      <c r="BK21" s="190">
        <f>ROUND(BL21/BL36,2)</f>
        <v>0</v>
      </c>
      <c r="BL21" s="201">
        <v>0</v>
      </c>
      <c r="BM21" s="233">
        <f>ROUND(BO21/BO7*100,2)</f>
        <v>0.36</v>
      </c>
      <c r="BN21" s="190">
        <f>ROUND(BO21/BO36,2)</f>
        <v>7.23</v>
      </c>
      <c r="BO21" s="201">
        <v>115000</v>
      </c>
      <c r="BP21" s="232">
        <f aca="true" t="shared" si="35" ref="BP21:BP28">ROUND(BQ21/$BQ$7*100,2)</f>
        <v>0.35</v>
      </c>
      <c r="BQ21" s="201">
        <f aca="true" t="shared" si="36" ref="BQ21:BQ28">BF21+BI21+BL21+BO21</f>
        <v>973700</v>
      </c>
      <c r="BR21" s="233">
        <f>ROUND(BT21/BT7*100,2)</f>
        <v>0.22</v>
      </c>
      <c r="BS21" s="190">
        <f>ROUND(BT21/BT36,2)</f>
        <v>0.91</v>
      </c>
      <c r="BT21" s="230">
        <v>76590</v>
      </c>
      <c r="BU21" s="233">
        <f>ROUND(BW21/BW7*100,2)</f>
        <v>0.17</v>
      </c>
      <c r="BV21" s="190">
        <f>ROUND(BW21/BW36,2)</f>
        <v>21.61</v>
      </c>
      <c r="BW21" s="201">
        <v>26453</v>
      </c>
      <c r="BX21" s="233">
        <f>ROUND(BZ21/BZ7*100,2)</f>
        <v>1.03</v>
      </c>
      <c r="BY21" s="190">
        <f>ROUND(BZ21/BZ36,2)</f>
        <v>11.31</v>
      </c>
      <c r="BZ21" s="201">
        <v>64490</v>
      </c>
      <c r="CA21" s="233">
        <f>ROUND(CC21/CC7*100,2)</f>
        <v>0.07</v>
      </c>
      <c r="CB21" s="190">
        <f>ROUND(CC21/CC36,2)</f>
        <v>0.96</v>
      </c>
      <c r="CC21" s="230">
        <v>4515</v>
      </c>
      <c r="CD21" s="233">
        <f aca="true" t="shared" si="37" ref="CD21:CD28">ROUND(CE21/$CE$7*100,2)</f>
        <v>0.27</v>
      </c>
      <c r="CE21" s="201">
        <f aca="true" t="shared" si="38" ref="CE21:CE28">BT21+BW21+BZ21+CC21</f>
        <v>172048</v>
      </c>
      <c r="CF21" s="233">
        <f>ROUND(CH21/CH7*100,2)</f>
        <v>0.51</v>
      </c>
      <c r="CG21" s="190">
        <f>ROUND(CH21/CH36,2)</f>
        <v>1.76</v>
      </c>
      <c r="CH21" s="230">
        <v>308300</v>
      </c>
      <c r="CI21" s="233">
        <f>ROUND(CK21/CK7*100,2)</f>
        <v>0</v>
      </c>
      <c r="CJ21" s="190">
        <f>ROUND(CK21/CK36,2)</f>
        <v>0</v>
      </c>
      <c r="CK21" s="230">
        <v>0</v>
      </c>
      <c r="CL21" s="233">
        <f>ROUND(CN21/CN7*100,2)</f>
        <v>0</v>
      </c>
      <c r="CM21" s="190">
        <f>ROUND(CN21/CN36,2)</f>
        <v>0</v>
      </c>
      <c r="CN21" s="230">
        <v>0</v>
      </c>
      <c r="CO21" s="233">
        <f>ROUND(CQ21/CQ7*100,2)</f>
        <v>0.36</v>
      </c>
      <c r="CP21" s="190">
        <f>ROUND(CQ21/CQ36,2)</f>
        <v>4.85</v>
      </c>
      <c r="CQ21" s="230">
        <v>41700</v>
      </c>
      <c r="CR21" s="233">
        <f aca="true" t="shared" si="39" ref="CR21:CR28">ROUND(CS21/$CS$7*100,2)</f>
        <v>0.28</v>
      </c>
      <c r="CS21" s="201">
        <f aca="true" t="shared" si="40" ref="CS21:CS35">CH21+CK21+CN21+CQ21</f>
        <v>350000</v>
      </c>
      <c r="CT21" s="233">
        <f>ROUND(CV21/CV7*100,2)</f>
        <v>0.45</v>
      </c>
      <c r="CU21" s="190">
        <f>ROUND(CV21/CV36,2)</f>
        <v>1.42</v>
      </c>
      <c r="CV21" s="230">
        <v>329274</v>
      </c>
      <c r="CW21" s="233">
        <f>ROUND(CY21/CY7*100,2)</f>
        <v>0.63</v>
      </c>
      <c r="CX21" s="190">
        <f>ROUND(CY21/CY36,2)</f>
        <v>79.9</v>
      </c>
      <c r="CY21" s="230">
        <v>343876</v>
      </c>
      <c r="CZ21" s="233">
        <f>ROUND(DB21/DB7*100,2)</f>
        <v>0.06</v>
      </c>
      <c r="DA21" s="190">
        <f>ROUND(DB21/DB36,2)</f>
        <v>0.61</v>
      </c>
      <c r="DB21" s="230">
        <v>8550</v>
      </c>
      <c r="DC21" s="233">
        <f>ROUND(DE21/DE7*100,2)</f>
        <v>0.03</v>
      </c>
      <c r="DD21" s="190">
        <f>ROUND(DE21/DE36,2)</f>
        <v>0.55</v>
      </c>
      <c r="DE21" s="230">
        <v>5250</v>
      </c>
      <c r="DF21" s="233">
        <f aca="true" t="shared" si="41" ref="DF21:DF28">ROUND(DG21/$DG$7*100,2)</f>
        <v>0.43</v>
      </c>
      <c r="DG21" s="201">
        <f aca="true" t="shared" si="42" ref="DG21:DG28">CV21+CY21+DB21+DE21</f>
        <v>686950</v>
      </c>
      <c r="DH21" s="233">
        <f>ROUND(DJ21/DJ7*100,2)</f>
        <v>0.5</v>
      </c>
      <c r="DI21" s="190">
        <f>ROUND(DJ21/DJ36,2)</f>
        <v>1.6</v>
      </c>
      <c r="DJ21" s="201">
        <v>276040</v>
      </c>
      <c r="DK21" s="233">
        <f>ROUND(DM21/DM7*100,2)</f>
        <v>0.8</v>
      </c>
      <c r="DL21" s="190">
        <f>ROUND(DM21/DM36,2)</f>
        <v>86.2</v>
      </c>
      <c r="DM21" s="201">
        <v>296000</v>
      </c>
      <c r="DN21" s="233">
        <f>ROUND(DP21/DP7*100,2)</f>
        <v>0</v>
      </c>
      <c r="DO21" s="190">
        <f>ROUND(DP21/DP36,2)</f>
        <v>0</v>
      </c>
      <c r="DP21" s="201">
        <v>0</v>
      </c>
      <c r="DQ21" s="233">
        <f>ROUND(DS21/DS7*100,2)-0.01</f>
        <v>0.48</v>
      </c>
      <c r="DR21" s="190">
        <f>ROUND(DS21/DS36,2)</f>
        <v>6.02</v>
      </c>
      <c r="DS21" s="201">
        <v>57960</v>
      </c>
      <c r="DT21" s="232">
        <f t="shared" si="21"/>
        <v>0.57</v>
      </c>
      <c r="DU21" s="201">
        <f aca="true" t="shared" si="43" ref="DU21:DU28">DJ21+DM21+DP21+DS21</f>
        <v>630000</v>
      </c>
      <c r="DV21" s="196">
        <f>ROUND(DX21/DX7*100,2)</f>
        <v>0.35</v>
      </c>
      <c r="DW21" s="195">
        <f>ROUND(DX21/DX36,2)</f>
        <v>1.08</v>
      </c>
      <c r="DX21" s="198">
        <f aca="true" t="shared" si="44" ref="DX21:DX28">H21+V21+AJ21+AU21+BF21+BT21+CH21+CV21+DJ21</f>
        <v>1852304</v>
      </c>
      <c r="DY21" s="196">
        <f>ROUND(EA21/EA7*100,2)</f>
        <v>0.52</v>
      </c>
      <c r="DZ21" s="195">
        <f>ROUND(EA21/EA36,2)</f>
        <v>67.09</v>
      </c>
      <c r="EA21" s="198">
        <f aca="true" t="shared" si="45" ref="EA21:EA28">K21+Y21+AM21+BI21+BW21+CK21+CY21+DM21</f>
        <v>1817429</v>
      </c>
      <c r="EB21" s="494">
        <f>ROUND(ED21/ED7*100,2)</f>
        <v>0.16</v>
      </c>
      <c r="EC21" s="195">
        <f>ROUND(ED21/ED36,2)</f>
        <v>1.53</v>
      </c>
      <c r="ED21" s="495">
        <f aca="true" t="shared" si="46" ref="ED21:ED28">N21+AB21+AX21+BL21+BZ21+CN21+DB21+DP21</f>
        <v>141190</v>
      </c>
      <c r="EE21" s="196">
        <f>ROUND(EG21/EG7*100,2)</f>
        <v>0.33</v>
      </c>
      <c r="EF21" s="195">
        <f>ROUND(EG21/EG36,2)</f>
        <v>5.05</v>
      </c>
      <c r="EG21" s="198">
        <f aca="true" t="shared" si="47" ref="EG21:EG28">Q21+AE21+AP21+BA21+BO21+CC21+CQ21+DE21+DS21</f>
        <v>375525</v>
      </c>
      <c r="EH21" s="494">
        <f>ROUND(EI21/EI7*100,2)</f>
        <v>0.39</v>
      </c>
      <c r="EI21" s="198">
        <f aca="true" t="shared" si="48" ref="EI21:EI28">DX21+EA21+ED21+EG21</f>
        <v>4186448</v>
      </c>
    </row>
    <row r="22" spans="1:139" ht="24" customHeight="1">
      <c r="A22" s="582"/>
      <c r="B22" s="646"/>
      <c r="C22" s="336">
        <v>222</v>
      </c>
      <c r="D22" s="337" t="s">
        <v>31</v>
      </c>
      <c r="E22" s="493">
        <v>16</v>
      </c>
      <c r="F22" s="233">
        <f>ROUND(H22/H7*100,2)</f>
        <v>0.01</v>
      </c>
      <c r="G22" s="190">
        <f>ROUND(H22/H36,2)</f>
        <v>0.03</v>
      </c>
      <c r="H22" s="201">
        <v>5000</v>
      </c>
      <c r="I22" s="233">
        <f>ROUND(K22/K7*100,2)</f>
        <v>0.04</v>
      </c>
      <c r="J22" s="190">
        <f>ROUND(K22/K36,2)</f>
        <v>4.83</v>
      </c>
      <c r="K22" s="201">
        <v>14000</v>
      </c>
      <c r="L22" s="233">
        <f>ROUND(N22/N7*100,2)</f>
        <v>0</v>
      </c>
      <c r="M22" s="190">
        <f>ROUND(N22/N36,2)</f>
        <v>0</v>
      </c>
      <c r="N22" s="201">
        <v>0</v>
      </c>
      <c r="O22" s="233">
        <f>ROUND(Q22/Q7*100,2)</f>
        <v>0.01</v>
      </c>
      <c r="P22" s="190">
        <f>ROUND(Q22/Q36,2)</f>
        <v>0.13</v>
      </c>
      <c r="Q22" s="201">
        <v>1200</v>
      </c>
      <c r="R22" s="233">
        <f t="shared" si="27"/>
        <v>0.02</v>
      </c>
      <c r="S22" s="201">
        <f t="shared" si="28"/>
        <v>20200</v>
      </c>
      <c r="T22" s="233">
        <f>ROUND(V22/V7*100,2)</f>
        <v>0</v>
      </c>
      <c r="U22" s="190">
        <f>ROUND(V22/V36,2)</f>
        <v>0</v>
      </c>
      <c r="V22" s="230">
        <v>0</v>
      </c>
      <c r="W22" s="233">
        <f>ROUND(Y22/Y7*100,2)</f>
        <v>0</v>
      </c>
      <c r="X22" s="190">
        <f>ROUND(Y22/Y36,2)</f>
        <v>0</v>
      </c>
      <c r="Y22" s="230">
        <v>0</v>
      </c>
      <c r="Z22" s="233">
        <f>ROUND(AB22/AB7*100,2)</f>
        <v>0</v>
      </c>
      <c r="AA22" s="190">
        <f>ROUND(AB22/AB36,2)</f>
        <v>0</v>
      </c>
      <c r="AB22" s="230">
        <v>0</v>
      </c>
      <c r="AC22" s="233">
        <f>ROUND(AE22/AE7*100,2)</f>
        <v>0</v>
      </c>
      <c r="AD22" s="190">
        <f>ROUND(AE22/AE36,2)</f>
        <v>0</v>
      </c>
      <c r="AE22" s="230">
        <v>0</v>
      </c>
      <c r="AF22" s="233">
        <f t="shared" si="29"/>
        <v>0</v>
      </c>
      <c r="AG22" s="201">
        <f t="shared" si="30"/>
        <v>0</v>
      </c>
      <c r="AH22" s="233">
        <f>ROUND(AJ22/AJ7*100,2)</f>
        <v>0</v>
      </c>
      <c r="AI22" s="190">
        <f>ROUND(AJ22/AJ36,2)</f>
        <v>0</v>
      </c>
      <c r="AJ22" s="230">
        <v>0</v>
      </c>
      <c r="AK22" s="233">
        <f>ROUND(AM22/AM7*100,2)</f>
        <v>0</v>
      </c>
      <c r="AL22" s="190">
        <f>ROUND(AM22/AM36,2)</f>
        <v>0</v>
      </c>
      <c r="AM22" s="230">
        <v>0</v>
      </c>
      <c r="AN22" s="233">
        <f>ROUND(AP22/AP7*100,2)</f>
        <v>0</v>
      </c>
      <c r="AO22" s="190">
        <f>ROUND(AP22/AP36,2)</f>
        <v>0</v>
      </c>
      <c r="AP22" s="230">
        <v>0</v>
      </c>
      <c r="AQ22" s="233">
        <f t="shared" si="31"/>
        <v>0</v>
      </c>
      <c r="AR22" s="201">
        <f t="shared" si="32"/>
        <v>0</v>
      </c>
      <c r="AS22" s="233">
        <f>ROUND(AU22/AU7*100,2)</f>
        <v>0</v>
      </c>
      <c r="AT22" s="190">
        <f>ROUND(AU22/AU36,2)</f>
        <v>0</v>
      </c>
      <c r="AU22" s="201">
        <v>0</v>
      </c>
      <c r="AV22" s="233">
        <f>ROUND(AX22/AX7*100,2)</f>
        <v>0</v>
      </c>
      <c r="AW22" s="190">
        <f>ROUND(AX22/AX36,2)</f>
        <v>0</v>
      </c>
      <c r="AX22" s="230">
        <v>0</v>
      </c>
      <c r="AY22" s="233">
        <f>ROUND(BA22/BA7*100,2)</f>
        <v>0</v>
      </c>
      <c r="AZ22" s="190">
        <f>ROUND(BA22/BA36,2)</f>
        <v>0</v>
      </c>
      <c r="BA22" s="201">
        <v>0</v>
      </c>
      <c r="BB22" s="232">
        <f t="shared" si="33"/>
        <v>0</v>
      </c>
      <c r="BC22" s="201">
        <f t="shared" si="34"/>
        <v>0</v>
      </c>
      <c r="BD22" s="233">
        <f>ROUND(BF22/BF7*100,2)</f>
        <v>0.15</v>
      </c>
      <c r="BE22" s="190">
        <f>ROUND(BF22/BF36,2)</f>
        <v>0.47</v>
      </c>
      <c r="BF22" s="201">
        <v>174200</v>
      </c>
      <c r="BG22" s="233">
        <f>ROUND(BI22/BI7*100,2)</f>
        <v>0.04</v>
      </c>
      <c r="BH22" s="190">
        <f>ROUND(BI22/BI36,2)</f>
        <v>7.38</v>
      </c>
      <c r="BI22" s="201">
        <v>39280</v>
      </c>
      <c r="BJ22" s="233">
        <f>ROUND(BL22/BL7*100,2)</f>
        <v>0</v>
      </c>
      <c r="BK22" s="190">
        <f>ROUND(BL22/BL36,2)</f>
        <v>0</v>
      </c>
      <c r="BL22" s="201">
        <v>0</v>
      </c>
      <c r="BM22" s="233">
        <f>ROUND(BO22/BO7*100,2)-0.01</f>
        <v>0.04</v>
      </c>
      <c r="BN22" s="190">
        <f>ROUND(BO22/BO36,2)</f>
        <v>0.94</v>
      </c>
      <c r="BO22" s="201">
        <v>15000</v>
      </c>
      <c r="BP22" s="232">
        <f t="shared" si="35"/>
        <v>0.08</v>
      </c>
      <c r="BQ22" s="201">
        <f t="shared" si="36"/>
        <v>228480</v>
      </c>
      <c r="BR22" s="233">
        <f>ROUND(BT22/BT7*100,2)</f>
        <v>0.02</v>
      </c>
      <c r="BS22" s="190">
        <f>ROUND(BT22/BT36,2)</f>
        <v>0.06</v>
      </c>
      <c r="BT22" s="230">
        <v>5236</v>
      </c>
      <c r="BU22" s="233">
        <f>ROUND(BW22/BW7*100,2)</f>
        <v>0</v>
      </c>
      <c r="BV22" s="190">
        <f>ROUND(BW22/BW36,2)</f>
        <v>0</v>
      </c>
      <c r="BW22" s="201">
        <v>0</v>
      </c>
      <c r="BX22" s="233">
        <f>ROUND(BZ22/BZ7*100,2)</f>
        <v>0</v>
      </c>
      <c r="BY22" s="190">
        <f>ROUND(BZ22/BZ36,2)</f>
        <v>0</v>
      </c>
      <c r="BZ22" s="201">
        <v>0</v>
      </c>
      <c r="CA22" s="233">
        <f>ROUND(CC22/CC7*100,2)</f>
        <v>0</v>
      </c>
      <c r="CB22" s="190">
        <f>ROUND(CC22/CC36,2)</f>
        <v>0</v>
      </c>
      <c r="CC22" s="230">
        <v>0</v>
      </c>
      <c r="CD22" s="233">
        <f t="shared" si="37"/>
        <v>0.01</v>
      </c>
      <c r="CE22" s="201">
        <f t="shared" si="38"/>
        <v>5236</v>
      </c>
      <c r="CF22" s="233">
        <f>ROUND(CH22/CH7*100,2)</f>
        <v>0.01</v>
      </c>
      <c r="CG22" s="190">
        <f>ROUND(CH22/CH36,2)</f>
        <v>0.03</v>
      </c>
      <c r="CH22" s="230">
        <v>5676</v>
      </c>
      <c r="CI22" s="233">
        <f>ROUND(CK22/CK7*100,2)</f>
        <v>0.01</v>
      </c>
      <c r="CJ22" s="190">
        <f>ROUND(CK22/CK36,2)</f>
        <v>0.66</v>
      </c>
      <c r="CK22" s="230">
        <v>2880</v>
      </c>
      <c r="CL22" s="233">
        <f>ROUND(CN22/CN7*100,2)</f>
        <v>0</v>
      </c>
      <c r="CM22" s="190">
        <f>ROUND(CN22/CN36,2)</f>
        <v>0</v>
      </c>
      <c r="CN22" s="230">
        <v>0</v>
      </c>
      <c r="CO22" s="233">
        <f>ROUND(CQ22/CQ7*100,2)</f>
        <v>0.01</v>
      </c>
      <c r="CP22" s="190">
        <f>ROUND(CQ22/CQ36,2)</f>
        <v>0.08</v>
      </c>
      <c r="CQ22" s="230">
        <v>702</v>
      </c>
      <c r="CR22" s="233">
        <f t="shared" si="39"/>
        <v>0.01</v>
      </c>
      <c r="CS22" s="201">
        <f t="shared" si="40"/>
        <v>9258</v>
      </c>
      <c r="CT22" s="233">
        <f>ROUND(CV22/CV7*100,2)</f>
        <v>0.2</v>
      </c>
      <c r="CU22" s="190">
        <f>ROUND(CV22/CV36,2)</f>
        <v>0.63</v>
      </c>
      <c r="CV22" s="230">
        <v>146647</v>
      </c>
      <c r="CW22" s="233">
        <f>ROUND(CY22/CY7*100,2)</f>
        <v>0.01</v>
      </c>
      <c r="CX22" s="190">
        <f>ROUND(CY22/CY36,2)</f>
        <v>1.46</v>
      </c>
      <c r="CY22" s="230">
        <v>6300</v>
      </c>
      <c r="CZ22" s="233">
        <f>ROUND(DB22/DB7*100,2)</f>
        <v>0.87</v>
      </c>
      <c r="DA22" s="190">
        <f>ROUND(DB22/DB36,2)+0.01</f>
        <v>8.34</v>
      </c>
      <c r="DB22" s="230">
        <v>116825</v>
      </c>
      <c r="DC22" s="233">
        <f>ROUND(DE22/DE7*100,2)</f>
        <v>0</v>
      </c>
      <c r="DD22" s="190">
        <f>ROUND(DE22/DE36,2)</f>
        <v>0</v>
      </c>
      <c r="DE22" s="230">
        <v>0</v>
      </c>
      <c r="DF22" s="233">
        <f t="shared" si="41"/>
        <v>0.17</v>
      </c>
      <c r="DG22" s="201">
        <f t="shared" si="42"/>
        <v>269772</v>
      </c>
      <c r="DH22" s="233">
        <f>ROUND(DJ22/DJ7*100,2)</f>
        <v>0</v>
      </c>
      <c r="DI22" s="190">
        <f>ROUND(DJ22/DJ36,2)</f>
        <v>0</v>
      </c>
      <c r="DJ22" s="201">
        <v>0</v>
      </c>
      <c r="DK22" s="233">
        <f>ROUND(DM22/DM7*100,2)</f>
        <v>0</v>
      </c>
      <c r="DL22" s="190">
        <f>ROUND(DM22/DM36,2)</f>
        <v>0</v>
      </c>
      <c r="DM22" s="201">
        <v>0</v>
      </c>
      <c r="DN22" s="233">
        <f>ROUND(DP22/DP7*100,2)</f>
        <v>0</v>
      </c>
      <c r="DO22" s="190">
        <f>ROUND(DP22/DP36,2)</f>
        <v>0</v>
      </c>
      <c r="DP22" s="201">
        <v>0</v>
      </c>
      <c r="DQ22" s="233">
        <f>ROUND(DS22/DS7*100,2)</f>
        <v>0</v>
      </c>
      <c r="DR22" s="190">
        <f>ROUND(DS22/DS36,2)</f>
        <v>0</v>
      </c>
      <c r="DS22" s="201">
        <v>0</v>
      </c>
      <c r="DT22" s="232">
        <f t="shared" si="21"/>
        <v>0</v>
      </c>
      <c r="DU22" s="201">
        <f t="shared" si="43"/>
        <v>0</v>
      </c>
      <c r="DV22" s="196">
        <f>ROUND(DX22/DX7*100,2)</f>
        <v>0.06</v>
      </c>
      <c r="DW22" s="195">
        <f>ROUND(DX22/DX36,2)</f>
        <v>0.2</v>
      </c>
      <c r="DX22" s="198">
        <f t="shared" si="44"/>
        <v>336759</v>
      </c>
      <c r="DY22" s="196">
        <f>ROUND(EA22/EA7*100,2)</f>
        <v>0.02</v>
      </c>
      <c r="DZ22" s="195">
        <f>ROUND(EA22/EA36,2)</f>
        <v>2.31</v>
      </c>
      <c r="EA22" s="198">
        <f t="shared" si="45"/>
        <v>62460</v>
      </c>
      <c r="EB22" s="494">
        <f>ROUND(ED22/ED7*100,2)</f>
        <v>0.13</v>
      </c>
      <c r="EC22" s="195">
        <f>ROUND(ED22/ED36,2)</f>
        <v>1.27</v>
      </c>
      <c r="ED22" s="495">
        <f t="shared" si="46"/>
        <v>116825</v>
      </c>
      <c r="EE22" s="196">
        <f>ROUND(EG22/EG7*100,2)</f>
        <v>0.01</v>
      </c>
      <c r="EF22" s="195">
        <f>ROUND(EG22/EG36,2)</f>
        <v>0.23</v>
      </c>
      <c r="EG22" s="198">
        <f t="shared" si="47"/>
        <v>16902</v>
      </c>
      <c r="EH22" s="494">
        <f>ROUND(EI22/EI7*100,2)</f>
        <v>0.05</v>
      </c>
      <c r="EI22" s="198">
        <f t="shared" si="48"/>
        <v>532946</v>
      </c>
    </row>
    <row r="23" spans="1:139" ht="24" customHeight="1">
      <c r="A23" s="582"/>
      <c r="B23" s="646"/>
      <c r="C23" s="336">
        <v>223</v>
      </c>
      <c r="D23" s="337" t="s">
        <v>32</v>
      </c>
      <c r="E23" s="493">
        <v>17</v>
      </c>
      <c r="F23" s="233">
        <f>ROUND(H23/H7*100,2)</f>
        <v>7.08</v>
      </c>
      <c r="G23" s="190">
        <f>ROUND(H23/H36,2)</f>
        <v>22.87</v>
      </c>
      <c r="H23" s="201">
        <v>4000000</v>
      </c>
      <c r="I23" s="233">
        <f>ROUND(K23/K7*100,2)</f>
        <v>2.86</v>
      </c>
      <c r="J23" s="190">
        <f>ROUND(K23/K36,2)-0.01</f>
        <v>344.94</v>
      </c>
      <c r="K23" s="201">
        <v>1000000</v>
      </c>
      <c r="L23" s="233">
        <f>ROUND(N23/N7*100,2)+0.01</f>
        <v>15.78</v>
      </c>
      <c r="M23" s="190">
        <f>ROUND(N23/N36,2)</f>
        <v>134.07</v>
      </c>
      <c r="N23" s="201">
        <v>1511000</v>
      </c>
      <c r="O23" s="233">
        <f>ROUND(Q23/Q7*100,2)</f>
        <v>1.47</v>
      </c>
      <c r="P23" s="190">
        <f>ROUND(Q23/Q36,2)</f>
        <v>16.84</v>
      </c>
      <c r="Q23" s="201">
        <v>150000</v>
      </c>
      <c r="R23" s="233">
        <f t="shared" si="27"/>
        <v>5.99</v>
      </c>
      <c r="S23" s="201">
        <f t="shared" si="28"/>
        <v>6661000</v>
      </c>
      <c r="T23" s="233">
        <f>ROUND(V23/V7*100,2)</f>
        <v>1.59</v>
      </c>
      <c r="U23" s="190">
        <f>ROUND(V23/V36,2)</f>
        <v>4.5</v>
      </c>
      <c r="V23" s="230">
        <v>556500</v>
      </c>
      <c r="W23" s="233">
        <f>ROUND(Y23/Y7*100,2)</f>
        <v>5.93</v>
      </c>
      <c r="X23" s="190">
        <f>ROUND(Y23/Y36,2)</f>
        <v>615.38</v>
      </c>
      <c r="Y23" s="230">
        <v>1128000</v>
      </c>
      <c r="Z23" s="233">
        <f>ROUND(AB23/AB7*100,2)</f>
        <v>2.14</v>
      </c>
      <c r="AA23" s="190">
        <f>ROUND(AB23/AB36,2)</f>
        <v>22.34</v>
      </c>
      <c r="AB23" s="230">
        <v>186110</v>
      </c>
      <c r="AC23" s="233">
        <f>ROUND(AE23/AE7*100,2)</f>
        <v>3.14</v>
      </c>
      <c r="AD23" s="190">
        <f>ROUND(AE23/AE36,2)</f>
        <v>45.37</v>
      </c>
      <c r="AE23" s="230">
        <v>189390</v>
      </c>
      <c r="AF23" s="233">
        <f t="shared" si="29"/>
        <v>2.99</v>
      </c>
      <c r="AG23" s="201">
        <f t="shared" si="30"/>
        <v>2060000</v>
      </c>
      <c r="AH23" s="233">
        <f>ROUND(AJ23/AJ7*100,2)</f>
        <v>1.65</v>
      </c>
      <c r="AI23" s="190">
        <f>ROUND(AJ23/AJ36,2)</f>
        <v>3.99</v>
      </c>
      <c r="AJ23" s="230">
        <v>711410</v>
      </c>
      <c r="AK23" s="233">
        <f>ROUND(AM23/AM7*100,2)</f>
        <v>9.3</v>
      </c>
      <c r="AL23" s="190">
        <f>ROUND(AM23/AM36,2)</f>
        <v>982.33</v>
      </c>
      <c r="AM23" s="230">
        <v>3614960</v>
      </c>
      <c r="AN23" s="233">
        <f>ROUND(AP23/AP7*100,2)</f>
        <v>0.59</v>
      </c>
      <c r="AO23" s="190">
        <f>ROUND(AP23/AP36,2)</f>
        <v>6.81</v>
      </c>
      <c r="AP23" s="230">
        <v>42000</v>
      </c>
      <c r="AQ23" s="233">
        <f t="shared" si="31"/>
        <v>4.9</v>
      </c>
      <c r="AR23" s="201">
        <f t="shared" si="32"/>
        <v>4368370</v>
      </c>
      <c r="AS23" s="233">
        <f>ROUND(AU23/AU7*100,2)-0.01</f>
        <v>6.48</v>
      </c>
      <c r="AT23" s="190">
        <f>ROUND(AU23/AU36,2)</f>
        <v>19.2</v>
      </c>
      <c r="AU23" s="201">
        <v>3795000</v>
      </c>
      <c r="AV23" s="233">
        <f>ROUND(AX23/AX7*100,2)+0.01</f>
        <v>3.94</v>
      </c>
      <c r="AW23" s="190">
        <f>ROUND(AX23/AX36,2)</f>
        <v>37.58</v>
      </c>
      <c r="AX23" s="230">
        <v>500000</v>
      </c>
      <c r="AY23" s="233">
        <f>ROUND(BA23/BA7*100,2)-0.01</f>
        <v>1.07</v>
      </c>
      <c r="AZ23" s="190">
        <f>ROUND(BA23/BA36,2)</f>
        <v>14.49</v>
      </c>
      <c r="BA23" s="201">
        <v>100000</v>
      </c>
      <c r="BB23" s="232">
        <f t="shared" si="33"/>
        <v>5.46</v>
      </c>
      <c r="BC23" s="201">
        <f t="shared" si="34"/>
        <v>4395000</v>
      </c>
      <c r="BD23" s="233">
        <f>ROUND(BF23/BF7*100,2)</f>
        <v>2.5</v>
      </c>
      <c r="BE23" s="190">
        <f>ROUND(BF23/BF36,2)</f>
        <v>7.67</v>
      </c>
      <c r="BF23" s="201">
        <v>2847000</v>
      </c>
      <c r="BG23" s="233">
        <f>ROUND(BI23/BI7*100,2)</f>
        <v>6.97</v>
      </c>
      <c r="BH23" s="190">
        <f>ROUND(BI23/BI36,2)</f>
        <v>1412.21</v>
      </c>
      <c r="BI23" s="201">
        <v>7520000</v>
      </c>
      <c r="BJ23" s="233">
        <f>ROUND(BL23/BL7*100,2)</f>
        <v>0</v>
      </c>
      <c r="BK23" s="190">
        <f>ROUND(BL23/BL36,2)</f>
        <v>0</v>
      </c>
      <c r="BL23" s="201">
        <v>0</v>
      </c>
      <c r="BM23" s="233">
        <f>ROUND(BO23/BO7*100,2)</f>
        <v>0</v>
      </c>
      <c r="BN23" s="190">
        <f>ROUND(BO23/BO36,2)</f>
        <v>0</v>
      </c>
      <c r="BO23" s="201">
        <v>0</v>
      </c>
      <c r="BP23" s="232">
        <f t="shared" si="35"/>
        <v>3.76</v>
      </c>
      <c r="BQ23" s="201">
        <f t="shared" si="36"/>
        <v>10367000</v>
      </c>
      <c r="BR23" s="233">
        <f>ROUND(BT23/BT7*100,2)</f>
        <v>4.56</v>
      </c>
      <c r="BS23" s="190">
        <f>ROUND(BT23/BT36,2)+0.01</f>
        <v>18.560000000000002</v>
      </c>
      <c r="BT23" s="230">
        <v>1556496</v>
      </c>
      <c r="BU23" s="233">
        <f>ROUND(BW23/BW7*100,2)</f>
        <v>7.96</v>
      </c>
      <c r="BV23" s="190">
        <f>ROUND(BW23/BW36,2)</f>
        <v>1036.54</v>
      </c>
      <c r="BW23" s="201">
        <v>1268724</v>
      </c>
      <c r="BX23" s="233">
        <f>ROUND(BZ23/BZ7*100,2)</f>
        <v>7.44</v>
      </c>
      <c r="BY23" s="190">
        <f>ROUND(BZ23/BZ36,2)</f>
        <v>81.94</v>
      </c>
      <c r="BZ23" s="201">
        <v>467058</v>
      </c>
      <c r="CA23" s="233">
        <f>ROUND(CC23/CC7*100,2)</f>
        <v>0.66</v>
      </c>
      <c r="CB23" s="190">
        <f>ROUND(CC23/CC36,2)</f>
        <v>9.76</v>
      </c>
      <c r="CC23" s="230">
        <v>45703</v>
      </c>
      <c r="CD23" s="233">
        <f>ROUND(CE23/$CE$7*100,2)</f>
        <v>5.28</v>
      </c>
      <c r="CE23" s="201">
        <f t="shared" si="38"/>
        <v>3337981</v>
      </c>
      <c r="CF23" s="233">
        <f>ROUND(CH23/CH7*100,2)</f>
        <v>1.49</v>
      </c>
      <c r="CG23" s="190">
        <f>ROUND(CH23/CH36,2)</f>
        <v>5.17</v>
      </c>
      <c r="CH23" s="230">
        <v>905292</v>
      </c>
      <c r="CI23" s="233">
        <f>ROUND(CK23/CK7*100,2)</f>
        <v>11.07</v>
      </c>
      <c r="CJ23" s="190">
        <f>ROUND(CK23/CK36,2)</f>
        <v>1022.75</v>
      </c>
      <c r="CK23" s="230">
        <v>4489855</v>
      </c>
      <c r="CL23" s="233">
        <f>ROUND(CN23/CN7*100,2)</f>
        <v>6.46</v>
      </c>
      <c r="CM23" s="190">
        <f>ROUND(CN23/CN36,2)</f>
        <v>61.21</v>
      </c>
      <c r="CN23" s="230">
        <v>640840</v>
      </c>
      <c r="CO23" s="233">
        <f>ROUND(CQ23/CQ7*100,2)</f>
        <v>0</v>
      </c>
      <c r="CP23" s="190">
        <f>ROUND(CQ23/CQ36,2)</f>
        <v>0</v>
      </c>
      <c r="CQ23" s="230">
        <v>0</v>
      </c>
      <c r="CR23" s="233">
        <f t="shared" si="39"/>
        <v>4.91</v>
      </c>
      <c r="CS23" s="201">
        <f t="shared" si="40"/>
        <v>6035987</v>
      </c>
      <c r="CT23" s="233">
        <f>ROUND(CV23/CV7*100,2)</f>
        <v>3.24</v>
      </c>
      <c r="CU23" s="190">
        <f>ROUND(CV23/CV36,2)</f>
        <v>10.18</v>
      </c>
      <c r="CV23" s="230">
        <v>2362783</v>
      </c>
      <c r="CW23" s="233">
        <f>ROUND(CY23/CY7*100,2)</f>
        <v>7.95</v>
      </c>
      <c r="CX23" s="190">
        <f>ROUND(CY23/CY36,2)</f>
        <v>1000.87</v>
      </c>
      <c r="CY23" s="230">
        <v>4307748</v>
      </c>
      <c r="CZ23" s="233">
        <f>ROUND(DB23/DB7*100,2)</f>
        <v>9.87</v>
      </c>
      <c r="DA23" s="190">
        <f>ROUND(DB23/DB36,2)</f>
        <v>94.45</v>
      </c>
      <c r="DB23" s="230">
        <v>1324219</v>
      </c>
      <c r="DC23" s="233">
        <f>ROUND(DE23/DE7*100,2)</f>
        <v>0.03</v>
      </c>
      <c r="DD23" s="190">
        <f>ROUND(DE23/DE36,2)</f>
        <v>0.55</v>
      </c>
      <c r="DE23" s="230">
        <v>5250</v>
      </c>
      <c r="DF23" s="233">
        <f t="shared" si="41"/>
        <v>5.02</v>
      </c>
      <c r="DG23" s="201">
        <f t="shared" si="42"/>
        <v>8000000</v>
      </c>
      <c r="DH23" s="233">
        <f>ROUND(DJ23/DJ7*100,2)</f>
        <v>4.62</v>
      </c>
      <c r="DI23" s="190">
        <f>ROUND(DJ23/DJ36,2)</f>
        <v>14.86</v>
      </c>
      <c r="DJ23" s="201">
        <v>2556256</v>
      </c>
      <c r="DK23" s="233">
        <f>ROUND(DM23/DM7*100,2)</f>
        <v>5.39</v>
      </c>
      <c r="DL23" s="190">
        <f>ROUND(DM23/DM36,2)</f>
        <v>580.4</v>
      </c>
      <c r="DM23" s="201">
        <v>1993089</v>
      </c>
      <c r="DN23" s="233">
        <f>ROUND(DP23/DP7*100,2)</f>
        <v>5.44</v>
      </c>
      <c r="DO23" s="190">
        <f>ROUND(DP23/DP36,2)</f>
        <v>62.44</v>
      </c>
      <c r="DP23" s="201">
        <v>353400</v>
      </c>
      <c r="DQ23" s="233">
        <f>ROUND(DS23/DS7*100,2)</f>
        <v>0.81</v>
      </c>
      <c r="DR23" s="190">
        <f>ROUND(DS23/DS36,2)</f>
        <v>10.05</v>
      </c>
      <c r="DS23" s="201">
        <v>96741</v>
      </c>
      <c r="DT23" s="232">
        <f t="shared" si="21"/>
        <v>4.51</v>
      </c>
      <c r="DU23" s="201">
        <f t="shared" si="43"/>
        <v>4999486</v>
      </c>
      <c r="DV23" s="196">
        <f>ROUND(DX23/DX7*100,2)</f>
        <v>3.64</v>
      </c>
      <c r="DW23" s="195">
        <f>ROUND(DX23/DX36,2)</f>
        <v>11.29</v>
      </c>
      <c r="DX23" s="198">
        <f t="shared" si="44"/>
        <v>19290737</v>
      </c>
      <c r="DY23" s="196">
        <f>ROUND(EA23/EA7*100,2)</f>
        <v>7.27</v>
      </c>
      <c r="DZ23" s="195">
        <f>ROUND(EA23/EA36,2)</f>
        <v>934.78</v>
      </c>
      <c r="EA23" s="198">
        <f t="shared" si="45"/>
        <v>25322376</v>
      </c>
      <c r="EB23" s="494">
        <f>ROUND(ED23/ED7*100,2)+0.01</f>
        <v>5.6499999999999995</v>
      </c>
      <c r="EC23" s="195">
        <f>ROUND(ED23/ED36,2)</f>
        <v>54</v>
      </c>
      <c r="ED23" s="495">
        <f t="shared" si="46"/>
        <v>4982627</v>
      </c>
      <c r="EE23" s="196">
        <f>ROUND(EG23/EG7*100,2)</f>
        <v>0.55</v>
      </c>
      <c r="EF23" s="195">
        <f>ROUND(EG23/EG36,2)</f>
        <v>8.45</v>
      </c>
      <c r="EG23" s="198">
        <f t="shared" si="47"/>
        <v>629084</v>
      </c>
      <c r="EH23" s="494">
        <f>ROUND(EI23/EI7*100,2)</f>
        <v>4.64</v>
      </c>
      <c r="EI23" s="198">
        <f t="shared" si="48"/>
        <v>50224824</v>
      </c>
    </row>
    <row r="24" spans="1:139" ht="24" customHeight="1">
      <c r="A24" s="582"/>
      <c r="B24" s="646"/>
      <c r="C24" s="336">
        <v>224</v>
      </c>
      <c r="D24" s="337" t="s">
        <v>33</v>
      </c>
      <c r="E24" s="493">
        <v>18</v>
      </c>
      <c r="F24" s="233">
        <f>ROUND(H24/H7*100,2)</f>
        <v>0</v>
      </c>
      <c r="G24" s="190">
        <f>ROUND(H24/H36,2)</f>
        <v>0</v>
      </c>
      <c r="H24" s="201">
        <v>0</v>
      </c>
      <c r="I24" s="233">
        <f>ROUND(K24/K7*100,2)</f>
        <v>0</v>
      </c>
      <c r="J24" s="190">
        <f>ROUND(K24/K36,2)</f>
        <v>0</v>
      </c>
      <c r="K24" s="201">
        <v>0</v>
      </c>
      <c r="L24" s="233">
        <f>ROUND(N24/N7*100,2)</f>
        <v>0</v>
      </c>
      <c r="M24" s="190">
        <f>ROUND(N24/N36,2)</f>
        <v>0</v>
      </c>
      <c r="N24" s="201">
        <v>0</v>
      </c>
      <c r="O24" s="233">
        <f>ROUND(Q24/Q7*100,2)</f>
        <v>0</v>
      </c>
      <c r="P24" s="190">
        <f>ROUND(Q24/Q36,2)</f>
        <v>0</v>
      </c>
      <c r="Q24" s="201">
        <v>0</v>
      </c>
      <c r="R24" s="233">
        <f t="shared" si="27"/>
        <v>0</v>
      </c>
      <c r="S24" s="201">
        <f t="shared" si="28"/>
        <v>0</v>
      </c>
      <c r="T24" s="233">
        <f>ROUND(V24/V7*100,2)</f>
        <v>0</v>
      </c>
      <c r="U24" s="190">
        <f>ROUND(V24/V36,2)</f>
        <v>0</v>
      </c>
      <c r="V24" s="230">
        <v>0</v>
      </c>
      <c r="W24" s="233">
        <f>ROUND(Y24/Y7*100,2)</f>
        <v>0</v>
      </c>
      <c r="X24" s="190">
        <f>ROUND(Y24/Y36,2)</f>
        <v>0</v>
      </c>
      <c r="Y24" s="230">
        <v>0</v>
      </c>
      <c r="Z24" s="233">
        <f>ROUND(AB24/AB7*100,2)</f>
        <v>0</v>
      </c>
      <c r="AA24" s="190">
        <f>ROUND(AB24/AB36,2)</f>
        <v>0</v>
      </c>
      <c r="AB24" s="230">
        <v>0</v>
      </c>
      <c r="AC24" s="233">
        <f>ROUND(AE24/AE7*100,2)</f>
        <v>0</v>
      </c>
      <c r="AD24" s="190">
        <f>ROUND(AE24/AE36,2)</f>
        <v>0</v>
      </c>
      <c r="AE24" s="230">
        <v>0</v>
      </c>
      <c r="AF24" s="233">
        <f t="shared" si="29"/>
        <v>0</v>
      </c>
      <c r="AG24" s="201">
        <f t="shared" si="30"/>
        <v>0</v>
      </c>
      <c r="AH24" s="233">
        <f>ROUND(AJ24/AJ7*100,2)</f>
        <v>0</v>
      </c>
      <c r="AI24" s="190">
        <f>ROUND(AJ24/AJ36,2)</f>
        <v>0</v>
      </c>
      <c r="AJ24" s="230">
        <v>0</v>
      </c>
      <c r="AK24" s="233">
        <f>ROUND(AM24/AM7*100,2)</f>
        <v>0</v>
      </c>
      <c r="AL24" s="190">
        <f>ROUND(AM24/AM36,2)</f>
        <v>0</v>
      </c>
      <c r="AM24" s="230">
        <v>0</v>
      </c>
      <c r="AN24" s="233">
        <f>ROUND(AP24/AP7*100,2)</f>
        <v>0</v>
      </c>
      <c r="AO24" s="190">
        <f>ROUND(AP24/AP36,2)</f>
        <v>0</v>
      </c>
      <c r="AP24" s="230">
        <v>0</v>
      </c>
      <c r="AQ24" s="233">
        <f t="shared" si="31"/>
        <v>0</v>
      </c>
      <c r="AR24" s="201">
        <f t="shared" si="32"/>
        <v>0</v>
      </c>
      <c r="AS24" s="233">
        <f>ROUND(AU24/AU7*100,2)</f>
        <v>0</v>
      </c>
      <c r="AT24" s="190">
        <f>ROUND(AU24/AU36,2)</f>
        <v>0</v>
      </c>
      <c r="AU24" s="201">
        <v>0</v>
      </c>
      <c r="AV24" s="233">
        <f>ROUND(AX24/AX7*100,2)</f>
        <v>0</v>
      </c>
      <c r="AW24" s="190">
        <f>ROUND(AX24/AX36,2)</f>
        <v>0</v>
      </c>
      <c r="AX24" s="230">
        <v>0</v>
      </c>
      <c r="AY24" s="233">
        <f>ROUND(BA24/BA7*100,2)</f>
        <v>0</v>
      </c>
      <c r="AZ24" s="190">
        <f>ROUND(BA24/BA36,2)</f>
        <v>0</v>
      </c>
      <c r="BA24" s="201">
        <v>0</v>
      </c>
      <c r="BB24" s="232">
        <f t="shared" si="33"/>
        <v>0</v>
      </c>
      <c r="BC24" s="201">
        <f t="shared" si="34"/>
        <v>0</v>
      </c>
      <c r="BD24" s="233">
        <f>ROUND(BF24/BF7*100,2)</f>
        <v>0</v>
      </c>
      <c r="BE24" s="190">
        <f>ROUND(BF24/BF36,2)</f>
        <v>0</v>
      </c>
      <c r="BF24" s="201">
        <v>0</v>
      </c>
      <c r="BG24" s="233">
        <f>ROUND(BI24/BI7*100,2)</f>
        <v>0</v>
      </c>
      <c r="BH24" s="190">
        <f>ROUND(BI24/BI36,2)</f>
        <v>0</v>
      </c>
      <c r="BI24" s="201">
        <v>0</v>
      </c>
      <c r="BJ24" s="233">
        <f>ROUND(BL24/BL7*100,2)</f>
        <v>0</v>
      </c>
      <c r="BK24" s="190">
        <f>ROUND(BL24/BL36,2)</f>
        <v>0</v>
      </c>
      <c r="BL24" s="201">
        <v>0</v>
      </c>
      <c r="BM24" s="233">
        <f>ROUND(BO24/BO7*100,2)</f>
        <v>0</v>
      </c>
      <c r="BN24" s="190">
        <f>ROUND(BO24/BO36,2)</f>
        <v>0</v>
      </c>
      <c r="BO24" s="201">
        <v>0</v>
      </c>
      <c r="BP24" s="232">
        <f t="shared" si="35"/>
        <v>0</v>
      </c>
      <c r="BQ24" s="201">
        <f t="shared" si="36"/>
        <v>0</v>
      </c>
      <c r="BR24" s="233">
        <f>ROUND(BT24/BT7*100,2)</f>
        <v>0</v>
      </c>
      <c r="BS24" s="190">
        <f>ROUND(BT24/BT36,2)</f>
        <v>0</v>
      </c>
      <c r="BT24" s="230">
        <v>0</v>
      </c>
      <c r="BU24" s="233">
        <f>ROUND(BW24/BW7*100,2)</f>
        <v>0</v>
      </c>
      <c r="BV24" s="190">
        <f>ROUND(BW24/BW36,2)</f>
        <v>0</v>
      </c>
      <c r="BW24" s="201">
        <v>0</v>
      </c>
      <c r="BX24" s="233">
        <f>ROUND(BZ24/BZ7*100,2)</f>
        <v>0</v>
      </c>
      <c r="BY24" s="190">
        <f>ROUND(BZ24/BZ36,2)</f>
        <v>0</v>
      </c>
      <c r="BZ24" s="201">
        <v>0</v>
      </c>
      <c r="CA24" s="233">
        <f>ROUND(CC24/CC7*100,2)</f>
        <v>0</v>
      </c>
      <c r="CB24" s="190">
        <f>ROUND(CC24/CC36,2)</f>
        <v>0</v>
      </c>
      <c r="CC24" s="230">
        <v>0</v>
      </c>
      <c r="CD24" s="233">
        <f t="shared" si="37"/>
        <v>0</v>
      </c>
      <c r="CE24" s="201">
        <f t="shared" si="38"/>
        <v>0</v>
      </c>
      <c r="CF24" s="233">
        <f>ROUND(CH24/CH7*100,2)</f>
        <v>0</v>
      </c>
      <c r="CG24" s="190">
        <f>ROUND(CH24/CH36,2)</f>
        <v>0</v>
      </c>
      <c r="CH24" s="230">
        <v>0</v>
      </c>
      <c r="CI24" s="233">
        <f>ROUND(CK24/CK7*100,2)</f>
        <v>0.07</v>
      </c>
      <c r="CJ24" s="190">
        <f>ROUND(CK24/CK36,2)</f>
        <v>6.83</v>
      </c>
      <c r="CK24" s="230">
        <v>30000</v>
      </c>
      <c r="CL24" s="233">
        <f>ROUND(CN24/CN7*100,2)</f>
        <v>0</v>
      </c>
      <c r="CM24" s="190">
        <f>ROUND(CN24/CN36,2)</f>
        <v>0</v>
      </c>
      <c r="CN24" s="230">
        <v>0</v>
      </c>
      <c r="CO24" s="233">
        <f>ROUND(CQ24/CQ7*100,2)</f>
        <v>0</v>
      </c>
      <c r="CP24" s="190">
        <f>ROUND(CQ24/CQ36,2)</f>
        <v>0</v>
      </c>
      <c r="CQ24" s="230">
        <v>0</v>
      </c>
      <c r="CR24" s="233">
        <f t="shared" si="39"/>
        <v>0.02</v>
      </c>
      <c r="CS24" s="201">
        <f t="shared" si="40"/>
        <v>30000</v>
      </c>
      <c r="CT24" s="233">
        <f>ROUND(CV24/CV7*100,2)</f>
        <v>0.81</v>
      </c>
      <c r="CU24" s="190">
        <f>ROUND(CV24/CV36,2)</f>
        <v>2.55</v>
      </c>
      <c r="CV24" s="230">
        <v>591000</v>
      </c>
      <c r="CW24" s="233">
        <f>ROUND(CY24/CY7*100,2)</f>
        <v>0</v>
      </c>
      <c r="CX24" s="190">
        <f>ROUND(CY24/CY36,2)</f>
        <v>0</v>
      </c>
      <c r="CY24" s="230">
        <v>0</v>
      </c>
      <c r="CZ24" s="233">
        <f>ROUND(DB24/DB7*100,2)</f>
        <v>0</v>
      </c>
      <c r="DA24" s="190">
        <f>ROUND(DB24/DB36,2)</f>
        <v>0</v>
      </c>
      <c r="DB24" s="230">
        <v>0</v>
      </c>
      <c r="DC24" s="233">
        <f>ROUND(DE24/DE7*100,2)</f>
        <v>0</v>
      </c>
      <c r="DD24" s="190">
        <f>ROUND(DE24/DE36,2)</f>
        <v>0</v>
      </c>
      <c r="DE24" s="230">
        <v>0</v>
      </c>
      <c r="DF24" s="233">
        <f t="shared" si="41"/>
        <v>0.37</v>
      </c>
      <c r="DG24" s="201">
        <f t="shared" si="42"/>
        <v>591000</v>
      </c>
      <c r="DH24" s="233">
        <f>ROUND(DJ24/DJ7*100,2)</f>
        <v>0</v>
      </c>
      <c r="DI24" s="190">
        <f>ROUND(DJ24/DJ36,2)</f>
        <v>0</v>
      </c>
      <c r="DJ24" s="201">
        <v>0</v>
      </c>
      <c r="DK24" s="233">
        <f>ROUND(DM24/DM7*100,2)</f>
        <v>0</v>
      </c>
      <c r="DL24" s="190">
        <f>ROUND(DM24/DM36,2)</f>
        <v>0</v>
      </c>
      <c r="DM24" s="201">
        <v>0</v>
      </c>
      <c r="DN24" s="233">
        <f>ROUND(DP24/DP7*100,2)</f>
        <v>0</v>
      </c>
      <c r="DO24" s="190">
        <f>ROUND(DP24/DP36,2)</f>
        <v>0</v>
      </c>
      <c r="DP24" s="201">
        <v>0</v>
      </c>
      <c r="DQ24" s="233">
        <f>ROUND(DS24/DS7*100,2)</f>
        <v>0</v>
      </c>
      <c r="DR24" s="190">
        <f>ROUND(DS24/DS36,2)</f>
        <v>0</v>
      </c>
      <c r="DS24" s="201">
        <v>0</v>
      </c>
      <c r="DT24" s="232">
        <f t="shared" si="21"/>
        <v>0</v>
      </c>
      <c r="DU24" s="201">
        <f t="shared" si="43"/>
        <v>0</v>
      </c>
      <c r="DV24" s="196">
        <f>ROUND(DX24/DX7*100,2)</f>
        <v>0.11</v>
      </c>
      <c r="DW24" s="195">
        <f>ROUND(DX24/DX36,2)-0.01</f>
        <v>0.33999999999999997</v>
      </c>
      <c r="DX24" s="198">
        <f t="shared" si="44"/>
        <v>591000</v>
      </c>
      <c r="DY24" s="196">
        <f>ROUND(EA24/EA7*100,2)</f>
        <v>0.01</v>
      </c>
      <c r="DZ24" s="195">
        <f>ROUND(EA24/EA36,2)</f>
        <v>1.11</v>
      </c>
      <c r="EA24" s="198">
        <f t="shared" si="45"/>
        <v>30000</v>
      </c>
      <c r="EB24" s="494">
        <f>ROUND(ED24/ED7*100,2)</f>
        <v>0</v>
      </c>
      <c r="EC24" s="195">
        <f>ROUND(ED24/ED36,2)</f>
        <v>0</v>
      </c>
      <c r="ED24" s="495">
        <f t="shared" si="46"/>
        <v>0</v>
      </c>
      <c r="EE24" s="196">
        <f>ROUND(EG24/EG7*100,2)</f>
        <v>0</v>
      </c>
      <c r="EF24" s="195">
        <f>ROUND(EG24/EG36,2)</f>
        <v>0</v>
      </c>
      <c r="EG24" s="198">
        <f t="shared" si="47"/>
        <v>0</v>
      </c>
      <c r="EH24" s="494">
        <f>ROUND(EI24/EI7*100,2)</f>
        <v>0.06</v>
      </c>
      <c r="EI24" s="198">
        <f t="shared" si="48"/>
        <v>621000</v>
      </c>
    </row>
    <row r="25" spans="1:139" ht="24" customHeight="1">
      <c r="A25" s="582"/>
      <c r="B25" s="646"/>
      <c r="C25" s="336">
        <v>225</v>
      </c>
      <c r="D25" s="337" t="s">
        <v>11</v>
      </c>
      <c r="E25" s="493">
        <v>19</v>
      </c>
      <c r="F25" s="233">
        <f>ROUND(H25/H7*100,2)</f>
        <v>1.42</v>
      </c>
      <c r="G25" s="190">
        <f>ROUND(H25/H36,2)</f>
        <v>4.57</v>
      </c>
      <c r="H25" s="201">
        <v>800000</v>
      </c>
      <c r="I25" s="233">
        <f>ROUND(K25/K7*100,2)</f>
        <v>0.93</v>
      </c>
      <c r="J25" s="190">
        <f>ROUND(K25/K36,2)</f>
        <v>112.11</v>
      </c>
      <c r="K25" s="201">
        <v>325000</v>
      </c>
      <c r="L25" s="233">
        <f>ROUND(N25/N7*100,2)</f>
        <v>0</v>
      </c>
      <c r="M25" s="190">
        <f>ROUND(N25/N36,2)</f>
        <v>0</v>
      </c>
      <c r="N25" s="201">
        <v>0</v>
      </c>
      <c r="O25" s="233">
        <f>ROUND(Q25/Q7*100,2)</f>
        <v>0.2</v>
      </c>
      <c r="P25" s="190">
        <f>ROUND(Q25/Q36,2)</f>
        <v>2.25</v>
      </c>
      <c r="Q25" s="201">
        <v>20000</v>
      </c>
      <c r="R25" s="233">
        <f t="shared" si="27"/>
        <v>1.03</v>
      </c>
      <c r="S25" s="201">
        <f t="shared" si="28"/>
        <v>1145000</v>
      </c>
      <c r="T25" s="233">
        <f>ROUND(V25/V7*100,2)</f>
        <v>0.78</v>
      </c>
      <c r="U25" s="190">
        <f>ROUND(V25/V36,2)-0.01</f>
        <v>2.2</v>
      </c>
      <c r="V25" s="230">
        <v>273000</v>
      </c>
      <c r="W25" s="233">
        <f>ROUND(Y25/Y7*100,2)</f>
        <v>1.05</v>
      </c>
      <c r="X25" s="190">
        <f>ROUND(Y25/Y36,2)</f>
        <v>108.95</v>
      </c>
      <c r="Y25" s="230">
        <v>199700</v>
      </c>
      <c r="Z25" s="233">
        <f>ROUND(AB25/AB7*100,2)</f>
        <v>1.16</v>
      </c>
      <c r="AA25" s="190">
        <f>ROUND(AB25/AB36,2)</f>
        <v>12.12</v>
      </c>
      <c r="AB25" s="230">
        <v>101000</v>
      </c>
      <c r="AC25" s="233">
        <f>ROUND(AE25/AE7*100,2)</f>
        <v>3.23</v>
      </c>
      <c r="AD25" s="190">
        <f>ROUND(AE25/AE36,2)</f>
        <v>46.79</v>
      </c>
      <c r="AE25" s="230">
        <v>195300</v>
      </c>
      <c r="AF25" s="233">
        <f t="shared" si="29"/>
        <v>1.12</v>
      </c>
      <c r="AG25" s="201">
        <f t="shared" si="30"/>
        <v>769000</v>
      </c>
      <c r="AH25" s="233">
        <f>ROUND(AJ25/AJ7*100,2)</f>
        <v>0</v>
      </c>
      <c r="AI25" s="190">
        <f>ROUND(AJ25/AJ36,2)</f>
        <v>0</v>
      </c>
      <c r="AJ25" s="230">
        <v>0</v>
      </c>
      <c r="AK25" s="233">
        <f>ROUND(AM25/AM7*100,2)</f>
        <v>3.91</v>
      </c>
      <c r="AL25" s="190">
        <f>ROUND(AM25/AM36,2)</f>
        <v>413.04</v>
      </c>
      <c r="AM25" s="230">
        <v>1520000</v>
      </c>
      <c r="AN25" s="233">
        <f>ROUND(AP25/AP7*100,2)</f>
        <v>0.7</v>
      </c>
      <c r="AO25" s="190">
        <f>ROUND(AP25/AP36,2)</f>
        <v>8.11</v>
      </c>
      <c r="AP25" s="230">
        <v>50000</v>
      </c>
      <c r="AQ25" s="233">
        <f t="shared" si="31"/>
        <v>1.76</v>
      </c>
      <c r="AR25" s="201">
        <f t="shared" si="32"/>
        <v>1570000</v>
      </c>
      <c r="AS25" s="233">
        <f>ROUND(AU25/AU7*100,2)</f>
        <v>1.71</v>
      </c>
      <c r="AT25" s="190">
        <f>ROUND(AU25/AU36,2)</f>
        <v>5.06</v>
      </c>
      <c r="AU25" s="201">
        <v>1000000</v>
      </c>
      <c r="AV25" s="233">
        <f>ROUND(AX25/AX7*100,2)</f>
        <v>0.79</v>
      </c>
      <c r="AW25" s="190">
        <f>ROUND(AX25/AX36,2)</f>
        <v>7.52</v>
      </c>
      <c r="AX25" s="230">
        <v>100000</v>
      </c>
      <c r="AY25" s="233">
        <f>ROUND(BA25/BA7*100,2)</f>
        <v>2.69</v>
      </c>
      <c r="AZ25" s="190">
        <f>ROUND(BA25/BA36,2)</f>
        <v>36.22</v>
      </c>
      <c r="BA25" s="201">
        <v>250000</v>
      </c>
      <c r="BB25" s="232">
        <f t="shared" si="33"/>
        <v>1.68</v>
      </c>
      <c r="BC25" s="201">
        <f t="shared" si="34"/>
        <v>1350000</v>
      </c>
      <c r="BD25" s="233">
        <f>ROUND(BF25/BF7*100,2)</f>
        <v>1.55</v>
      </c>
      <c r="BE25" s="190">
        <f>ROUND(BF25/BF36,2)</f>
        <v>4.77</v>
      </c>
      <c r="BF25" s="201">
        <v>1770320</v>
      </c>
      <c r="BG25" s="233">
        <f>ROUND(BI25/BI7*100,2)</f>
        <v>2.4</v>
      </c>
      <c r="BH25" s="190">
        <f>ROUND(BI25/BI36,2)</f>
        <v>486.4</v>
      </c>
      <c r="BI25" s="201">
        <v>2590100</v>
      </c>
      <c r="BJ25" s="233">
        <f>ROUND(BL25/BL7*100,2)</f>
        <v>1.39</v>
      </c>
      <c r="BK25" s="190">
        <f>ROUND(BL25/BL36,2)</f>
        <v>12.49</v>
      </c>
      <c r="BL25" s="201">
        <v>293855</v>
      </c>
      <c r="BM25" s="233">
        <f>ROUND(BO25/BO7*100,2)-0.01</f>
        <v>0.15</v>
      </c>
      <c r="BN25" s="190">
        <f>ROUND(BO25/BO36,2)</f>
        <v>3.17</v>
      </c>
      <c r="BO25" s="201">
        <v>50400</v>
      </c>
      <c r="BP25" s="232">
        <f>ROUND(BQ25/$BQ$7*100,2)</f>
        <v>1.71</v>
      </c>
      <c r="BQ25" s="201">
        <f t="shared" si="36"/>
        <v>4704675</v>
      </c>
      <c r="BR25" s="233">
        <f>ROUND(BT25/BT7*100,2)</f>
        <v>4.31</v>
      </c>
      <c r="BS25" s="190">
        <f>ROUND(BT25/BT36,2)</f>
        <v>17.51</v>
      </c>
      <c r="BT25" s="230">
        <v>1468733</v>
      </c>
      <c r="BU25" s="233">
        <f>ROUND(BW25/BW7*100,2)</f>
        <v>6.92</v>
      </c>
      <c r="BV25" s="190">
        <f>ROUND(BW25/BW36,2)</f>
        <v>901.31</v>
      </c>
      <c r="BW25" s="201">
        <v>1103207</v>
      </c>
      <c r="BX25" s="233">
        <f>ROUND(BZ25/BZ7*100,2)</f>
        <v>0</v>
      </c>
      <c r="BY25" s="190">
        <f>ROUND(BZ25/BZ36,2)</f>
        <v>0</v>
      </c>
      <c r="BZ25" s="201">
        <v>0</v>
      </c>
      <c r="CA25" s="233">
        <f>ROUND(CC25/CC7*100,2)</f>
        <v>0</v>
      </c>
      <c r="CB25" s="190">
        <f>ROUND(CC25/CC36,2)</f>
        <v>0</v>
      </c>
      <c r="CC25" s="230">
        <v>0</v>
      </c>
      <c r="CD25" s="233">
        <f t="shared" si="37"/>
        <v>4.07</v>
      </c>
      <c r="CE25" s="201">
        <f t="shared" si="38"/>
        <v>2571940</v>
      </c>
      <c r="CF25" s="233">
        <f>ROUND(CH25/CH7*100,2)</f>
        <v>1.43</v>
      </c>
      <c r="CG25" s="190">
        <f>ROUND(CH25/CH36,2)</f>
        <v>4.95</v>
      </c>
      <c r="CH25" s="230">
        <v>867000</v>
      </c>
      <c r="CI25" s="233">
        <f>ROUND(CK25/CK7*100,2)</f>
        <v>0.64</v>
      </c>
      <c r="CJ25" s="190">
        <f>ROUND(CK25/CK36,2)-0.01</f>
        <v>59.22</v>
      </c>
      <c r="CK25" s="230">
        <v>260000</v>
      </c>
      <c r="CL25" s="233">
        <f>ROUND(CN25/CN7*100,2)</f>
        <v>2.24</v>
      </c>
      <c r="CM25" s="190">
        <f>ROUND(CN25/CN36,2)</f>
        <v>21.2</v>
      </c>
      <c r="CN25" s="230">
        <v>222000</v>
      </c>
      <c r="CO25" s="233">
        <f>ROUND(CQ25/CQ7*100,2)</f>
        <v>0.85</v>
      </c>
      <c r="CP25" s="190">
        <f>ROUND(CQ25/CQ36,2)</f>
        <v>11.38</v>
      </c>
      <c r="CQ25" s="230">
        <v>97800</v>
      </c>
      <c r="CR25" s="233">
        <f t="shared" si="39"/>
        <v>1.18</v>
      </c>
      <c r="CS25" s="201">
        <f t="shared" si="40"/>
        <v>1446800</v>
      </c>
      <c r="CT25" s="233">
        <f>ROUND(CV25/CV7*100,2)</f>
        <v>1.77</v>
      </c>
      <c r="CU25" s="190">
        <f>ROUND(CV25/CV36,2)</f>
        <v>5.56</v>
      </c>
      <c r="CV25" s="230">
        <v>1289774</v>
      </c>
      <c r="CW25" s="233">
        <f>ROUND(CY25/CY7*100,2)</f>
        <v>1.77</v>
      </c>
      <c r="CX25" s="190">
        <f>ROUND(CY25/CY36,2)</f>
        <v>222.61</v>
      </c>
      <c r="CY25" s="230">
        <v>958125</v>
      </c>
      <c r="CZ25" s="233">
        <f>ROUND(DB25/DB7*100,2)</f>
        <v>0.99</v>
      </c>
      <c r="DA25" s="190">
        <f>ROUND(DB25/DB36,2)</f>
        <v>9.49</v>
      </c>
      <c r="DB25" s="230">
        <v>132985</v>
      </c>
      <c r="DC25" s="233">
        <f>ROUND(DE25/DE7*100,2)</f>
        <v>1.43</v>
      </c>
      <c r="DD25" s="190">
        <f>ROUND(DE25/DE36,2)</f>
        <v>28.54</v>
      </c>
      <c r="DE25" s="230">
        <v>270248</v>
      </c>
      <c r="DF25" s="233">
        <f t="shared" si="41"/>
        <v>1.66</v>
      </c>
      <c r="DG25" s="201">
        <f t="shared" si="42"/>
        <v>2651132</v>
      </c>
      <c r="DH25" s="233">
        <f>ROUND(DJ25/DJ7*100,2)</f>
        <v>0.58</v>
      </c>
      <c r="DI25" s="190">
        <f>ROUND(DJ25/DJ36,2)</f>
        <v>1.86</v>
      </c>
      <c r="DJ25" s="201">
        <v>319300</v>
      </c>
      <c r="DK25" s="233">
        <f>ROUND(DM25/DM7*100,2)</f>
        <v>2.92</v>
      </c>
      <c r="DL25" s="190">
        <f>ROUND(DM25/DM36,2)</f>
        <v>314.83</v>
      </c>
      <c r="DM25" s="201">
        <v>1081111</v>
      </c>
      <c r="DN25" s="233">
        <f>ROUND(DP25/DP7*100,2)</f>
        <v>0</v>
      </c>
      <c r="DO25" s="190">
        <f>ROUND(DP25/DP36,2)</f>
        <v>0</v>
      </c>
      <c r="DP25" s="201">
        <v>0</v>
      </c>
      <c r="DQ25" s="233">
        <f>ROUND(DS25/DS7*100,2)</f>
        <v>1.35</v>
      </c>
      <c r="DR25" s="190">
        <f>ROUND(DS25/DS36,2)</f>
        <v>16.73</v>
      </c>
      <c r="DS25" s="201">
        <v>161000</v>
      </c>
      <c r="DT25" s="232">
        <f t="shared" si="21"/>
        <v>1.41</v>
      </c>
      <c r="DU25" s="201">
        <f t="shared" si="43"/>
        <v>1561411</v>
      </c>
      <c r="DV25" s="196">
        <f>ROUND(DX25/DX7*100,2)</f>
        <v>1.47</v>
      </c>
      <c r="DW25" s="195">
        <f>ROUND(DX25/DX36,2)</f>
        <v>4.56</v>
      </c>
      <c r="DX25" s="198">
        <f t="shared" si="44"/>
        <v>7788127</v>
      </c>
      <c r="DY25" s="196">
        <f>ROUND(EA25/EA7*100,2)</f>
        <v>2.31</v>
      </c>
      <c r="DZ25" s="195">
        <f>ROUND(EA25/EA36,2)</f>
        <v>296.7</v>
      </c>
      <c r="EA25" s="198">
        <f t="shared" si="45"/>
        <v>8037243</v>
      </c>
      <c r="EB25" s="494">
        <f>ROUND(ED25/ED7*100,2)</f>
        <v>0.96</v>
      </c>
      <c r="EC25" s="195">
        <f>ROUND(ED25/ED36,2)</f>
        <v>9.21</v>
      </c>
      <c r="ED25" s="495">
        <f t="shared" si="46"/>
        <v>849840</v>
      </c>
      <c r="EE25" s="196">
        <f>ROUND(EG25/EG7*100,2)</f>
        <v>0.96</v>
      </c>
      <c r="EF25" s="195">
        <f>ROUND(EG25/EG36,2)</f>
        <v>14.71</v>
      </c>
      <c r="EG25" s="198">
        <f t="shared" si="47"/>
        <v>1094748</v>
      </c>
      <c r="EH25" s="494">
        <f>ROUND(EI25/EI7*100,2)</f>
        <v>1.64</v>
      </c>
      <c r="EI25" s="198">
        <f t="shared" si="48"/>
        <v>17769958</v>
      </c>
    </row>
    <row r="26" spans="1:139" ht="24" customHeight="1" thickBot="1">
      <c r="A26" s="582"/>
      <c r="B26" s="675"/>
      <c r="C26" s="340">
        <v>226</v>
      </c>
      <c r="D26" s="341" t="s">
        <v>34</v>
      </c>
      <c r="E26" s="508">
        <v>20</v>
      </c>
      <c r="F26" s="241">
        <f>ROUND(H26/H7*100,2)</f>
        <v>0.62</v>
      </c>
      <c r="G26" s="236">
        <f>ROUND(H26/H36,2)</f>
        <v>2</v>
      </c>
      <c r="H26" s="242">
        <v>350000</v>
      </c>
      <c r="I26" s="241">
        <f>ROUND(K26/K7*100,2)</f>
        <v>0.86</v>
      </c>
      <c r="J26" s="236">
        <f>ROUND(K26/K36,2)</f>
        <v>103.48</v>
      </c>
      <c r="K26" s="242">
        <v>300000</v>
      </c>
      <c r="L26" s="241">
        <f>ROUND(N26/N7*100,2)</f>
        <v>0</v>
      </c>
      <c r="M26" s="236">
        <f>ROUND(N26/N36,2)</f>
        <v>0</v>
      </c>
      <c r="N26" s="242">
        <v>0</v>
      </c>
      <c r="O26" s="241">
        <f>ROUND(Q26/Q7*100,2)</f>
        <v>0.59</v>
      </c>
      <c r="P26" s="236">
        <f>ROUND(Q26/Q36,2)</f>
        <v>6.74</v>
      </c>
      <c r="Q26" s="242">
        <v>60000</v>
      </c>
      <c r="R26" s="241">
        <f t="shared" si="27"/>
        <v>0.64</v>
      </c>
      <c r="S26" s="242">
        <f t="shared" si="28"/>
        <v>710000</v>
      </c>
      <c r="T26" s="241">
        <f>ROUND(V26/V7*100,2)</f>
        <v>1.45</v>
      </c>
      <c r="U26" s="236">
        <f>ROUND(V26/V36,2)</f>
        <v>4.11</v>
      </c>
      <c r="V26" s="237">
        <v>509003</v>
      </c>
      <c r="W26" s="241">
        <f>ROUND(Y26/Y7*100,2)</f>
        <v>2.23</v>
      </c>
      <c r="X26" s="236">
        <f>ROUND(Y26/Y36,2)</f>
        <v>231.7</v>
      </c>
      <c r="Y26" s="237">
        <v>424700</v>
      </c>
      <c r="Z26" s="241">
        <f>ROUND(AB26/AB7*100,2)</f>
        <v>0.98</v>
      </c>
      <c r="AA26" s="236">
        <f>ROUND(AB26/AB36,2)</f>
        <v>10.24</v>
      </c>
      <c r="AB26" s="237">
        <v>85300</v>
      </c>
      <c r="AC26" s="241">
        <f>ROUND(AE26/AE7*100,2)</f>
        <v>0</v>
      </c>
      <c r="AD26" s="236">
        <f>ROUND(AE26/AE36,2)</f>
        <v>0</v>
      </c>
      <c r="AE26" s="237">
        <v>0</v>
      </c>
      <c r="AF26" s="241">
        <f t="shared" si="29"/>
        <v>1.48</v>
      </c>
      <c r="AG26" s="242">
        <f t="shared" si="30"/>
        <v>1019003</v>
      </c>
      <c r="AH26" s="241">
        <f>ROUND(AJ26/AJ7*100,2)</f>
        <v>0.14</v>
      </c>
      <c r="AI26" s="236">
        <f>ROUND(AJ26/AJ36,2)</f>
        <v>0.34</v>
      </c>
      <c r="AJ26" s="237">
        <v>60000</v>
      </c>
      <c r="AK26" s="241">
        <f>ROUND(AM26/AM7*100,2)</f>
        <v>5.15</v>
      </c>
      <c r="AL26" s="236">
        <f>ROUND(AM26/AM36,2)</f>
        <v>543.48</v>
      </c>
      <c r="AM26" s="237">
        <v>2000000</v>
      </c>
      <c r="AN26" s="241">
        <f>ROUND(AP26/AP7*100,2)</f>
        <v>0</v>
      </c>
      <c r="AO26" s="236">
        <f>ROUND(AP26/AP36,2)</f>
        <v>0</v>
      </c>
      <c r="AP26" s="237">
        <v>0</v>
      </c>
      <c r="AQ26" s="241">
        <f t="shared" si="31"/>
        <v>2.31</v>
      </c>
      <c r="AR26" s="242">
        <f t="shared" si="32"/>
        <v>2060000</v>
      </c>
      <c r="AS26" s="241">
        <f>ROUND(AU26/AU7*100,2)</f>
        <v>2.22</v>
      </c>
      <c r="AT26" s="236">
        <f>ROUND(AU26/AU36,2)</f>
        <v>6.58</v>
      </c>
      <c r="AU26" s="242">
        <v>1300000</v>
      </c>
      <c r="AV26" s="241">
        <f>ROUND(AX26/AX7*100,2)</f>
        <v>4.33</v>
      </c>
      <c r="AW26" s="236">
        <f>ROUND(AX26/AX36,2)</f>
        <v>41.34</v>
      </c>
      <c r="AX26" s="237">
        <v>550000</v>
      </c>
      <c r="AY26" s="241">
        <f>ROUND(BA26/BA7*100,2)</f>
        <v>0.86</v>
      </c>
      <c r="AZ26" s="236">
        <f>ROUND(BA26/BA36,2)</f>
        <v>11.59</v>
      </c>
      <c r="BA26" s="242">
        <v>80000</v>
      </c>
      <c r="BB26" s="240">
        <f t="shared" si="33"/>
        <v>2.4</v>
      </c>
      <c r="BC26" s="242">
        <f t="shared" si="34"/>
        <v>1930000</v>
      </c>
      <c r="BD26" s="241">
        <f>ROUND(BF26/BF7*100,2)</f>
        <v>0.11</v>
      </c>
      <c r="BE26" s="236">
        <f>ROUND(BF26/BF36,2)</f>
        <v>0.35</v>
      </c>
      <c r="BF26" s="242">
        <v>128900</v>
      </c>
      <c r="BG26" s="241">
        <f>ROUND(BI26/BI7*100,2)</f>
        <v>0.69</v>
      </c>
      <c r="BH26" s="236">
        <f>ROUND(BI26/BI36,2)</f>
        <v>139.91</v>
      </c>
      <c r="BI26" s="242">
        <v>745000</v>
      </c>
      <c r="BJ26" s="241">
        <f>ROUND(BL26/BL7*100,2)</f>
        <v>0</v>
      </c>
      <c r="BK26" s="236">
        <f>ROUND(BL26/BL36,2)</f>
        <v>0</v>
      </c>
      <c r="BL26" s="242">
        <v>0</v>
      </c>
      <c r="BM26" s="241">
        <f>ROUND(BO26/BO7*100,2)</f>
        <v>0.18</v>
      </c>
      <c r="BN26" s="236">
        <f>ROUND(BO26/BO36,2)</f>
        <v>3.59</v>
      </c>
      <c r="BO26" s="242">
        <v>57060</v>
      </c>
      <c r="BP26" s="240">
        <f t="shared" si="35"/>
        <v>0.34</v>
      </c>
      <c r="BQ26" s="242">
        <f t="shared" si="36"/>
        <v>930960</v>
      </c>
      <c r="BR26" s="241">
        <f>ROUND(BT26/BT7*100,2)</f>
        <v>0.81</v>
      </c>
      <c r="BS26" s="236">
        <f>ROUND(BT26/BT36,2)</f>
        <v>3.28</v>
      </c>
      <c r="BT26" s="237">
        <v>275197</v>
      </c>
      <c r="BU26" s="241">
        <f>ROUND(BW26/BW7*100,2)</f>
        <v>2.66</v>
      </c>
      <c r="BV26" s="236">
        <f>ROUND(BW26/BW36,2)</f>
        <v>346.16</v>
      </c>
      <c r="BW26" s="242">
        <v>423695</v>
      </c>
      <c r="BX26" s="241">
        <f>ROUND(BZ26/BZ7*100,2)</f>
        <v>11.39</v>
      </c>
      <c r="BY26" s="236">
        <f>ROUND(BZ26/BZ36,2)</f>
        <v>125.43</v>
      </c>
      <c r="BZ26" s="242">
        <v>714946</v>
      </c>
      <c r="CA26" s="241">
        <f>ROUND(CC26/CC7*100,2)</f>
        <v>0.58</v>
      </c>
      <c r="CB26" s="236">
        <f>ROUND(CC26/CC36,2)</f>
        <v>8.54</v>
      </c>
      <c r="CC26" s="237">
        <v>39990</v>
      </c>
      <c r="CD26" s="241">
        <f t="shared" si="37"/>
        <v>2.3</v>
      </c>
      <c r="CE26" s="242">
        <f t="shared" si="38"/>
        <v>1453828</v>
      </c>
      <c r="CF26" s="241">
        <f>ROUND(CH26/CH7*100,2)</f>
        <v>2.34</v>
      </c>
      <c r="CG26" s="236">
        <f>ROUND(CH26/CH36,2)</f>
        <v>8.13</v>
      </c>
      <c r="CH26" s="237">
        <v>1425000</v>
      </c>
      <c r="CI26" s="241">
        <f>ROUND(CK26/CK7*100,2)</f>
        <v>2</v>
      </c>
      <c r="CJ26" s="236">
        <f>ROUND(CK26/CK36,2)</f>
        <v>185.19</v>
      </c>
      <c r="CK26" s="237">
        <v>813000</v>
      </c>
      <c r="CL26" s="241">
        <f>ROUND(CN26/CN7*100,2)</f>
        <v>0.91</v>
      </c>
      <c r="CM26" s="236">
        <f>ROUND(CN26/CN36,2)</f>
        <v>8.6</v>
      </c>
      <c r="CN26" s="237">
        <v>90000</v>
      </c>
      <c r="CO26" s="241">
        <f>ROUND(CQ26/CQ7*100,2)</f>
        <v>0.85</v>
      </c>
      <c r="CP26" s="236">
        <f>ROUND(CQ26/CQ36,2)</f>
        <v>11.38</v>
      </c>
      <c r="CQ26" s="237">
        <v>97800</v>
      </c>
      <c r="CR26" s="241">
        <f t="shared" si="39"/>
        <v>1.97</v>
      </c>
      <c r="CS26" s="242">
        <f t="shared" si="40"/>
        <v>2425800</v>
      </c>
      <c r="CT26" s="241">
        <f>ROUND(CV26/CV7*100,2)</f>
        <v>1.43</v>
      </c>
      <c r="CU26" s="236">
        <f>ROUND(CV26/CV36,2)+0.01</f>
        <v>4.5</v>
      </c>
      <c r="CV26" s="237">
        <v>1042996</v>
      </c>
      <c r="CW26" s="241">
        <f>ROUND(CY26/CY7*100,2)</f>
        <v>1.97</v>
      </c>
      <c r="CX26" s="236">
        <f>ROUND(CY26/CY36,2)</f>
        <v>247.76</v>
      </c>
      <c r="CY26" s="237">
        <v>1066375</v>
      </c>
      <c r="CZ26" s="241">
        <f>ROUND(DB26/DB7*100,2)</f>
        <v>4.6</v>
      </c>
      <c r="DA26" s="236">
        <f>ROUND(DB26/DB36,2)</f>
        <v>44.05</v>
      </c>
      <c r="DB26" s="237">
        <v>617600</v>
      </c>
      <c r="DC26" s="241">
        <f>ROUND(DE26/DE7*100,2)</f>
        <v>1.42</v>
      </c>
      <c r="DD26" s="236">
        <f>ROUND(DE26/DE36,2)</f>
        <v>28.33</v>
      </c>
      <c r="DE26" s="237">
        <v>268249</v>
      </c>
      <c r="DF26" s="241">
        <f t="shared" si="41"/>
        <v>1.88</v>
      </c>
      <c r="DG26" s="242">
        <f t="shared" si="42"/>
        <v>2995220</v>
      </c>
      <c r="DH26" s="241">
        <f>ROUND(DJ26/DJ7*100,2)</f>
        <v>1.15</v>
      </c>
      <c r="DI26" s="236">
        <f>ROUND(DJ26/DJ36,2)</f>
        <v>3.71</v>
      </c>
      <c r="DJ26" s="242">
        <v>638628</v>
      </c>
      <c r="DK26" s="241">
        <f>ROUND(DM26/DM7*100,2)</f>
        <v>3.06</v>
      </c>
      <c r="DL26" s="236">
        <f>ROUND(DM26/DM36,2)</f>
        <v>329.44</v>
      </c>
      <c r="DM26" s="242">
        <v>1131311</v>
      </c>
      <c r="DN26" s="241">
        <f>ROUND(DP26/DP7*100,2)</f>
        <v>0</v>
      </c>
      <c r="DO26" s="236">
        <f>ROUND(DP26/DP36,2)</f>
        <v>0</v>
      </c>
      <c r="DP26" s="242">
        <v>0</v>
      </c>
      <c r="DQ26" s="241">
        <f>ROUND(DS26/DS7*100,2)</f>
        <v>0.62</v>
      </c>
      <c r="DR26" s="236">
        <f>ROUND(DS26/DS36,2)</f>
        <v>7.74</v>
      </c>
      <c r="DS26" s="242">
        <v>74472</v>
      </c>
      <c r="DT26" s="240">
        <f t="shared" si="21"/>
        <v>1.66</v>
      </c>
      <c r="DU26" s="242">
        <f t="shared" si="43"/>
        <v>1844411</v>
      </c>
      <c r="DV26" s="199">
        <f>ROUND(DX26/DX7*100,2)</f>
        <v>1.08</v>
      </c>
      <c r="DW26" s="200">
        <f>ROUND(DX26/DX36,2)</f>
        <v>3.35</v>
      </c>
      <c r="DX26" s="197">
        <f t="shared" si="44"/>
        <v>5729724</v>
      </c>
      <c r="DY26" s="199">
        <f>ROUND(EA26/EA7*100,2)</f>
        <v>1.98</v>
      </c>
      <c r="DZ26" s="200">
        <f>ROUND(EA26/EA36,2)</f>
        <v>254.87</v>
      </c>
      <c r="EA26" s="197">
        <f t="shared" si="45"/>
        <v>6904081</v>
      </c>
      <c r="EB26" s="509">
        <f>ROUND(ED26/ED7*100,2)</f>
        <v>2.33</v>
      </c>
      <c r="EC26" s="200">
        <f>ROUND(ED26/ED36,2)</f>
        <v>22.3</v>
      </c>
      <c r="ED26" s="510">
        <f t="shared" si="46"/>
        <v>2057846</v>
      </c>
      <c r="EE26" s="199">
        <f>ROUND(EG26/EG7*100,2)</f>
        <v>0.59</v>
      </c>
      <c r="EF26" s="200">
        <f>ROUND(EG26/EG36,2)</f>
        <v>9.1</v>
      </c>
      <c r="EG26" s="197">
        <f t="shared" si="47"/>
        <v>677571</v>
      </c>
      <c r="EH26" s="509">
        <f>ROUND(EI26/EI7*100,2)</f>
        <v>1.42</v>
      </c>
      <c r="EI26" s="197">
        <f t="shared" si="48"/>
        <v>15369222</v>
      </c>
    </row>
    <row r="27" spans="1:139" s="8" customFormat="1" ht="30" customHeight="1" thickBot="1">
      <c r="A27" s="9" t="s">
        <v>0</v>
      </c>
      <c r="B27" s="15">
        <v>290</v>
      </c>
      <c r="C27" s="15"/>
      <c r="D27" s="359" t="s">
        <v>0</v>
      </c>
      <c r="E27" s="511">
        <v>21</v>
      </c>
      <c r="F27" s="293">
        <f>ROUND(H27/H7*100,2)</f>
        <v>2.29</v>
      </c>
      <c r="G27" s="276">
        <f>ROUND(H27/H36,2)</f>
        <v>7.42</v>
      </c>
      <c r="H27" s="292">
        <v>1297000</v>
      </c>
      <c r="I27" s="293">
        <f>ROUND(K27/K7*100,2)</f>
        <v>1.67</v>
      </c>
      <c r="J27" s="276">
        <f>ROUND(K27/K36,2)</f>
        <v>201.1</v>
      </c>
      <c r="K27" s="292">
        <v>583000</v>
      </c>
      <c r="L27" s="293">
        <f>ROUND(N27/N7*100,2)</f>
        <v>0.52</v>
      </c>
      <c r="M27" s="276">
        <f>ROUND(N27/N36,2)</f>
        <v>4.44</v>
      </c>
      <c r="N27" s="292">
        <v>50000</v>
      </c>
      <c r="O27" s="293">
        <f>ROUND(Q27/Q7*100,2)</f>
        <v>0.69</v>
      </c>
      <c r="P27" s="276">
        <f>ROUND(Q27/Q36,2)</f>
        <v>7.86</v>
      </c>
      <c r="Q27" s="292">
        <v>70000</v>
      </c>
      <c r="R27" s="293">
        <f t="shared" si="27"/>
        <v>1.8</v>
      </c>
      <c r="S27" s="292">
        <f t="shared" si="28"/>
        <v>2000000</v>
      </c>
      <c r="T27" s="293">
        <f>ROUND(V27/V7*100,2)</f>
        <v>0.97</v>
      </c>
      <c r="U27" s="276">
        <f>ROUND(V27/V36,2)</f>
        <v>2.75</v>
      </c>
      <c r="V27" s="290">
        <v>340000</v>
      </c>
      <c r="W27" s="293">
        <f>ROUND(Y27/Y7*100,2)</f>
        <v>1.68</v>
      </c>
      <c r="X27" s="276">
        <f>ROUND(Y27/Y36,2)</f>
        <v>174.58</v>
      </c>
      <c r="Y27" s="290">
        <v>320000</v>
      </c>
      <c r="Z27" s="293">
        <f>ROUND(AB27/AB7*100,2)</f>
        <v>0</v>
      </c>
      <c r="AA27" s="276">
        <f>ROUND(AB27/AB36,2)</f>
        <v>0</v>
      </c>
      <c r="AB27" s="290">
        <v>0</v>
      </c>
      <c r="AC27" s="293">
        <f>ROUND(AE27/AE7*100,2)</f>
        <v>0</v>
      </c>
      <c r="AD27" s="276">
        <f>ROUND(AE27/AE36,2)</f>
        <v>0</v>
      </c>
      <c r="AE27" s="290">
        <v>0</v>
      </c>
      <c r="AF27" s="293">
        <f t="shared" si="29"/>
        <v>0.96</v>
      </c>
      <c r="AG27" s="292">
        <f t="shared" si="30"/>
        <v>660000</v>
      </c>
      <c r="AH27" s="293">
        <f>ROUND(AJ27/AJ7*100,2)</f>
        <v>0</v>
      </c>
      <c r="AI27" s="276">
        <f>ROUND(AJ27/AJ36,2)</f>
        <v>0</v>
      </c>
      <c r="AJ27" s="290">
        <v>0</v>
      </c>
      <c r="AK27" s="293">
        <f>ROUND(AM27/AM7*100,2)</f>
        <v>1.79</v>
      </c>
      <c r="AL27" s="276">
        <f>ROUND(AM27/AM36,2)</f>
        <v>189.21</v>
      </c>
      <c r="AM27" s="290">
        <v>696300</v>
      </c>
      <c r="AN27" s="293">
        <f>ROUND(AP27/AP7*100,2)</f>
        <v>0</v>
      </c>
      <c r="AO27" s="276">
        <f>ROUND(AP27/AP36,2)</f>
        <v>0</v>
      </c>
      <c r="AP27" s="290">
        <v>0</v>
      </c>
      <c r="AQ27" s="293">
        <f t="shared" si="31"/>
        <v>0.78</v>
      </c>
      <c r="AR27" s="292">
        <f t="shared" si="32"/>
        <v>696300</v>
      </c>
      <c r="AS27" s="293">
        <f>ROUND(AU27/AU7*100,2)</f>
        <v>7.26</v>
      </c>
      <c r="AT27" s="276">
        <f>ROUND(AU27/AU36,2)</f>
        <v>21.5</v>
      </c>
      <c r="AU27" s="292">
        <v>4250000</v>
      </c>
      <c r="AV27" s="293">
        <f>ROUND(AX27/AX7*100,2)</f>
        <v>2.75</v>
      </c>
      <c r="AW27" s="276">
        <f>ROUND(AX27/AX36,2)</f>
        <v>26.31</v>
      </c>
      <c r="AX27" s="290">
        <v>350000</v>
      </c>
      <c r="AY27" s="293">
        <f>ROUND(BA27/BA7*100,2)</f>
        <v>0.54</v>
      </c>
      <c r="AZ27" s="276">
        <f>ROUND(BA27/BA36,2)+0.01</f>
        <v>7.25</v>
      </c>
      <c r="BA27" s="292">
        <v>50000</v>
      </c>
      <c r="BB27" s="293">
        <f t="shared" si="33"/>
        <v>5.78</v>
      </c>
      <c r="BC27" s="292">
        <f t="shared" si="34"/>
        <v>4650000</v>
      </c>
      <c r="BD27" s="293">
        <f>ROUND(BF27/BF7*100,2)</f>
        <v>0.09</v>
      </c>
      <c r="BE27" s="276">
        <f>ROUND(BF27/BF36,2)</f>
        <v>0.27</v>
      </c>
      <c r="BF27" s="292">
        <v>100000</v>
      </c>
      <c r="BG27" s="293">
        <f>ROUND(BI27/BI7*100,2)</f>
        <v>1.38</v>
      </c>
      <c r="BH27" s="276">
        <f>ROUND(BI27/BI36,2)</f>
        <v>279.81</v>
      </c>
      <c r="BI27" s="292">
        <v>1490000</v>
      </c>
      <c r="BJ27" s="293">
        <f>ROUND(BL27/BL7*100,2)</f>
        <v>0</v>
      </c>
      <c r="BK27" s="276">
        <f>ROUND(BL27/BL36,2)</f>
        <v>0</v>
      </c>
      <c r="BL27" s="292">
        <v>0</v>
      </c>
      <c r="BM27" s="293">
        <f>ROUND(BO27/BO7*100,2)</f>
        <v>0</v>
      </c>
      <c r="BN27" s="276">
        <f>ROUND(BO27/BO36,2)</f>
        <v>0</v>
      </c>
      <c r="BO27" s="292">
        <v>0</v>
      </c>
      <c r="BP27" s="293">
        <f t="shared" si="35"/>
        <v>0.58</v>
      </c>
      <c r="BQ27" s="292">
        <f t="shared" si="36"/>
        <v>1590000</v>
      </c>
      <c r="BR27" s="293">
        <f>ROUND(BT27/BT7*100,2)</f>
        <v>4.36</v>
      </c>
      <c r="BS27" s="276">
        <f>ROUND(BT27/BT36,2)</f>
        <v>17.74</v>
      </c>
      <c r="BT27" s="290">
        <v>1488325</v>
      </c>
      <c r="BU27" s="293">
        <f>ROUND(BW27/BW7*100,2)+0.01</f>
        <v>0.32</v>
      </c>
      <c r="BV27" s="276">
        <f>ROUND(BW27/BW36,2)</f>
        <v>40.85</v>
      </c>
      <c r="BW27" s="292">
        <v>50000</v>
      </c>
      <c r="BX27" s="293">
        <f>ROUND(BZ27/BZ7*100,2)</f>
        <v>0</v>
      </c>
      <c r="BY27" s="276">
        <f>ROUND(BZ27/BZ36,2)</f>
        <v>0</v>
      </c>
      <c r="BZ27" s="292">
        <v>0</v>
      </c>
      <c r="CA27" s="293">
        <f>ROUND(CC27/CC7*100,2)</f>
        <v>0</v>
      </c>
      <c r="CB27" s="276">
        <f>ROUND(CC27/CC36,2)</f>
        <v>0</v>
      </c>
      <c r="CC27" s="290">
        <v>0</v>
      </c>
      <c r="CD27" s="293">
        <f t="shared" si="37"/>
        <v>2.43</v>
      </c>
      <c r="CE27" s="292">
        <f t="shared" si="38"/>
        <v>1538325</v>
      </c>
      <c r="CF27" s="293">
        <f>ROUND(CH27/CH7*100,2)</f>
        <v>1.58</v>
      </c>
      <c r="CG27" s="276">
        <f>ROUND(CH27/CH36,2)</f>
        <v>5.48</v>
      </c>
      <c r="CH27" s="292">
        <v>959500</v>
      </c>
      <c r="CI27" s="293">
        <f>ROUND(CK27/CK7*100,2)</f>
        <v>1.19</v>
      </c>
      <c r="CJ27" s="276">
        <f>ROUND(CK27/CK36,2)</f>
        <v>110.36</v>
      </c>
      <c r="CK27" s="292">
        <v>484500</v>
      </c>
      <c r="CL27" s="293">
        <f>ROUND(CN27/CN7*100,2)</f>
        <v>0</v>
      </c>
      <c r="CM27" s="276">
        <f>ROUND(CN27/CN36,2)</f>
        <v>0</v>
      </c>
      <c r="CN27" s="292">
        <v>0</v>
      </c>
      <c r="CO27" s="293">
        <f>ROUND(CQ27/CQ7*100,2)</f>
        <v>0.44</v>
      </c>
      <c r="CP27" s="276">
        <f>ROUND(CQ27/CQ36,2)</f>
        <v>5.94</v>
      </c>
      <c r="CQ27" s="290">
        <v>51000</v>
      </c>
      <c r="CR27" s="293">
        <f t="shared" si="39"/>
        <v>1.22</v>
      </c>
      <c r="CS27" s="292">
        <f t="shared" si="40"/>
        <v>1495000</v>
      </c>
      <c r="CT27" s="293">
        <f>ROUND(CV27/CV7*100,2)</f>
        <v>5.3</v>
      </c>
      <c r="CU27" s="276">
        <f>ROUND(CV27/CV36,2)</f>
        <v>16.63</v>
      </c>
      <c r="CV27" s="292">
        <v>3859313</v>
      </c>
      <c r="CW27" s="293">
        <f>ROUND(CY27/CY7*100,2)</f>
        <v>3.69</v>
      </c>
      <c r="CX27" s="276">
        <f>ROUND(CY27/CY36,2)</f>
        <v>464.68</v>
      </c>
      <c r="CY27" s="292">
        <v>2000000</v>
      </c>
      <c r="CZ27" s="293">
        <f>ROUND(DB27/DB7*100,2)</f>
        <v>0</v>
      </c>
      <c r="DA27" s="276">
        <f>ROUND(DB27/DB36,2)</f>
        <v>0</v>
      </c>
      <c r="DB27" s="292">
        <v>0</v>
      </c>
      <c r="DC27" s="293">
        <f>ROUND(DE27/DE7*100,2)</f>
        <v>0</v>
      </c>
      <c r="DD27" s="276">
        <f>ROUND(DE27/DE36,2)</f>
        <v>0</v>
      </c>
      <c r="DE27" s="290">
        <v>0</v>
      </c>
      <c r="DF27" s="293">
        <f t="shared" si="41"/>
        <v>3.68</v>
      </c>
      <c r="DG27" s="292">
        <f t="shared" si="42"/>
        <v>5859313</v>
      </c>
      <c r="DH27" s="293">
        <f>ROUND(DJ27/DJ7*100,2)</f>
        <v>1.75</v>
      </c>
      <c r="DI27" s="276">
        <f>ROUND(DJ27/DJ36,2)</f>
        <v>5.64</v>
      </c>
      <c r="DJ27" s="292">
        <v>970000</v>
      </c>
      <c r="DK27" s="293">
        <f>ROUND(DM27/DM7*100,2)</f>
        <v>0.95</v>
      </c>
      <c r="DL27" s="276">
        <f>ROUND(DM27/DM36,2)</f>
        <v>101.92</v>
      </c>
      <c r="DM27" s="292">
        <v>350000</v>
      </c>
      <c r="DN27" s="293">
        <f>ROUND(DP27/DP7*100,2)</f>
        <v>0</v>
      </c>
      <c r="DO27" s="276">
        <f>ROUND(DP27/DP36,2)</f>
        <v>0</v>
      </c>
      <c r="DP27" s="292">
        <v>0</v>
      </c>
      <c r="DQ27" s="293">
        <f>ROUND(DS27/DS7*100,2)</f>
        <v>0.25</v>
      </c>
      <c r="DR27" s="276">
        <f>ROUND(DS27/DS36,2)</f>
        <v>3.12</v>
      </c>
      <c r="DS27" s="292">
        <v>30000</v>
      </c>
      <c r="DT27" s="293">
        <f t="shared" si="21"/>
        <v>1.22</v>
      </c>
      <c r="DU27" s="292">
        <f t="shared" si="43"/>
        <v>1350000</v>
      </c>
      <c r="DV27" s="294">
        <f>ROUND(DX27/DX7*100,2)</f>
        <v>2.5</v>
      </c>
      <c r="DW27" s="295">
        <f>ROUND(DX27/DX36,2)</f>
        <v>7.76</v>
      </c>
      <c r="DX27" s="292">
        <f t="shared" si="44"/>
        <v>13264138</v>
      </c>
      <c r="DY27" s="294">
        <f>ROUND(EA27/EA7*100,2)-0.01</f>
        <v>1.7</v>
      </c>
      <c r="DZ27" s="295">
        <f>ROUND(EA27/EA36,2)</f>
        <v>220.52</v>
      </c>
      <c r="EA27" s="292">
        <f t="shared" si="45"/>
        <v>5973800</v>
      </c>
      <c r="EB27" s="513">
        <f>ROUND(ED27/ED7*100,2)+0.01</f>
        <v>0.46</v>
      </c>
      <c r="EC27" s="295">
        <f>ROUND(ED27/ED36,2)</f>
        <v>4.33</v>
      </c>
      <c r="ED27" s="290">
        <f t="shared" si="46"/>
        <v>400000</v>
      </c>
      <c r="EE27" s="294">
        <f>ROUND(EG27/EG7*100,2)</f>
        <v>0.18</v>
      </c>
      <c r="EF27" s="295">
        <f>ROUND(EG27/EG36,2)</f>
        <v>2.7</v>
      </c>
      <c r="EG27" s="292">
        <f t="shared" si="47"/>
        <v>201000</v>
      </c>
      <c r="EH27" s="513">
        <f>ROUND(EI27/EI7*100,2)</f>
        <v>1.83</v>
      </c>
      <c r="EI27" s="292">
        <f t="shared" si="48"/>
        <v>19838938</v>
      </c>
    </row>
    <row r="28" spans="1:139" s="8" customFormat="1" ht="49.5" customHeight="1" thickBot="1">
      <c r="A28" s="361" t="s">
        <v>14</v>
      </c>
      <c r="B28" s="362">
        <v>310</v>
      </c>
      <c r="C28" s="362"/>
      <c r="D28" s="363" t="s">
        <v>40</v>
      </c>
      <c r="E28" s="517">
        <v>22</v>
      </c>
      <c r="F28" s="297">
        <f>ROUND(H28/H7*100,2)</f>
        <v>0</v>
      </c>
      <c r="G28" s="275">
        <f>ROUND(H28/H36,2)</f>
        <v>0</v>
      </c>
      <c r="H28" s="287">
        <v>0</v>
      </c>
      <c r="I28" s="297">
        <f>ROUND(K28/K7*100,2)</f>
        <v>0.17</v>
      </c>
      <c r="J28" s="275">
        <f>ROUND(K28/K36,2)</f>
        <v>20.7</v>
      </c>
      <c r="K28" s="287">
        <v>60000</v>
      </c>
      <c r="L28" s="297">
        <f>ROUND(N28/N7*100,2)</f>
        <v>0</v>
      </c>
      <c r="M28" s="275">
        <f>ROUND(N28/N36,2)</f>
        <v>0</v>
      </c>
      <c r="N28" s="287">
        <v>0</v>
      </c>
      <c r="O28" s="297">
        <f>ROUND(Q28/Q7*100,2)</f>
        <v>0</v>
      </c>
      <c r="P28" s="275">
        <f>ROUND(Q28/Q36,2)</f>
        <v>0</v>
      </c>
      <c r="Q28" s="287">
        <v>0</v>
      </c>
      <c r="R28" s="297">
        <f t="shared" si="27"/>
        <v>0.05</v>
      </c>
      <c r="S28" s="262">
        <f t="shared" si="28"/>
        <v>60000</v>
      </c>
      <c r="T28" s="297">
        <f>ROUND(V28/V7*100,2)</f>
        <v>0.14</v>
      </c>
      <c r="U28" s="275">
        <f>ROUND(V28/V36,2)</f>
        <v>0.4</v>
      </c>
      <c r="V28" s="298">
        <v>50000</v>
      </c>
      <c r="W28" s="297">
        <f>ROUND(Y28/Y7*100,2)</f>
        <v>0.26</v>
      </c>
      <c r="X28" s="275">
        <f>ROUND(Y28/Y36,2)</f>
        <v>27.28</v>
      </c>
      <c r="Y28" s="298">
        <v>50000</v>
      </c>
      <c r="Z28" s="297">
        <f>ROUND(AB28/AB7*100,2)</f>
        <v>0</v>
      </c>
      <c r="AA28" s="275">
        <f>ROUND(AB28/AB36,2)</f>
        <v>0</v>
      </c>
      <c r="AB28" s="298">
        <v>0</v>
      </c>
      <c r="AC28" s="297">
        <f>ROUND(AE28/AE7*100,2)</f>
        <v>0</v>
      </c>
      <c r="AD28" s="275">
        <f>ROUND(AE28/AE36,2)</f>
        <v>0</v>
      </c>
      <c r="AE28" s="298">
        <v>0</v>
      </c>
      <c r="AF28" s="297">
        <f t="shared" si="29"/>
        <v>0.15</v>
      </c>
      <c r="AG28" s="262">
        <f t="shared" si="30"/>
        <v>100000</v>
      </c>
      <c r="AH28" s="297">
        <f>ROUND(AJ28/AJ7*100,2)</f>
        <v>0</v>
      </c>
      <c r="AI28" s="275">
        <f>ROUND(AJ28/AJ36,2)</f>
        <v>0</v>
      </c>
      <c r="AJ28" s="298">
        <v>0</v>
      </c>
      <c r="AK28" s="297">
        <f>ROUND(AM28/AM7*100,2)</f>
        <v>1.48</v>
      </c>
      <c r="AL28" s="275">
        <f>ROUND(AM28/AM36,2)</f>
        <v>155.76</v>
      </c>
      <c r="AM28" s="298">
        <v>573200</v>
      </c>
      <c r="AN28" s="297">
        <f>ROUND(AP28/AP7*100,2)</f>
        <v>0</v>
      </c>
      <c r="AO28" s="275">
        <f>ROUND(AP28/AP36,2)</f>
        <v>0</v>
      </c>
      <c r="AP28" s="298">
        <v>0</v>
      </c>
      <c r="AQ28" s="297">
        <f t="shared" si="31"/>
        <v>0.64</v>
      </c>
      <c r="AR28" s="262">
        <f t="shared" si="32"/>
        <v>573200</v>
      </c>
      <c r="AS28" s="297">
        <f>ROUND(AU28/AU7*100,2)</f>
        <v>0.43</v>
      </c>
      <c r="AT28" s="275">
        <f>ROUND(AU28/AU36,2)</f>
        <v>1.26</v>
      </c>
      <c r="AU28" s="287">
        <v>250000</v>
      </c>
      <c r="AV28" s="297">
        <f>ROUND(AX28/AX7*100,2)</f>
        <v>1.57</v>
      </c>
      <c r="AW28" s="275">
        <f>ROUND(AX28/AX36,2)</f>
        <v>15.03</v>
      </c>
      <c r="AX28" s="298">
        <v>200000</v>
      </c>
      <c r="AY28" s="297">
        <f>ROUND(BA28/BA7*100,2)</f>
        <v>3.76</v>
      </c>
      <c r="AZ28" s="275">
        <f>ROUND(BA28/BA36,2)</f>
        <v>50.71</v>
      </c>
      <c r="BA28" s="287">
        <v>350000</v>
      </c>
      <c r="BB28" s="365">
        <f t="shared" si="33"/>
        <v>0.99</v>
      </c>
      <c r="BC28" s="262">
        <f t="shared" si="34"/>
        <v>800000</v>
      </c>
      <c r="BD28" s="297">
        <f>ROUND(BF28/BF7*100,2)</f>
        <v>0.78</v>
      </c>
      <c r="BE28" s="275">
        <f>ROUND(BF28/BF36,2)</f>
        <v>2.4</v>
      </c>
      <c r="BF28" s="287">
        <v>892224</v>
      </c>
      <c r="BG28" s="297">
        <f>ROUND(BI28/BI7*100,2)</f>
        <v>2.26</v>
      </c>
      <c r="BH28" s="275">
        <f>ROUND(BI28/BI36,2)</f>
        <v>458.38</v>
      </c>
      <c r="BI28" s="287">
        <v>2440900</v>
      </c>
      <c r="BJ28" s="297">
        <f>ROUND(BL28/BL7*100,2)</f>
        <v>2.36</v>
      </c>
      <c r="BK28" s="275">
        <f>ROUND(BL28/BL36,2)</f>
        <v>21.26</v>
      </c>
      <c r="BL28" s="287">
        <v>500000</v>
      </c>
      <c r="BM28" s="297">
        <f>ROUND(BO28/BO7*100,2)</f>
        <v>0.37</v>
      </c>
      <c r="BN28" s="275">
        <f>ROUND(BO28/BO36,2)</f>
        <v>7.54</v>
      </c>
      <c r="BO28" s="287">
        <v>120000</v>
      </c>
      <c r="BP28" s="365">
        <f t="shared" si="35"/>
        <v>1.44</v>
      </c>
      <c r="BQ28" s="262">
        <f t="shared" si="36"/>
        <v>3953124</v>
      </c>
      <c r="BR28" s="297">
        <f>ROUND(BT28/BT7*100,2)</f>
        <v>0.29</v>
      </c>
      <c r="BS28" s="275">
        <f>ROUND(BT28/BT36,2)</f>
        <v>1.19</v>
      </c>
      <c r="BT28" s="298">
        <v>100000</v>
      </c>
      <c r="BU28" s="297">
        <f>ROUND(BW28/BW7*100,2)</f>
        <v>0.63</v>
      </c>
      <c r="BV28" s="275">
        <f>ROUND(BW28/BW36,2)</f>
        <v>81.7</v>
      </c>
      <c r="BW28" s="287">
        <v>100000</v>
      </c>
      <c r="BX28" s="297">
        <f>ROUND(BZ28/BZ7*100,2)</f>
        <v>0.4</v>
      </c>
      <c r="BY28" s="275">
        <f>ROUND(BZ28/BZ36,2)</f>
        <v>4.38</v>
      </c>
      <c r="BZ28" s="287">
        <v>24940</v>
      </c>
      <c r="CA28" s="297">
        <f>ROUND(CC28/CC7*100,2)</f>
        <v>0</v>
      </c>
      <c r="CB28" s="275">
        <f>ROUND(CC28/CC36,2)</f>
        <v>0</v>
      </c>
      <c r="CC28" s="298">
        <v>0</v>
      </c>
      <c r="CD28" s="297">
        <f t="shared" si="37"/>
        <v>0.36</v>
      </c>
      <c r="CE28" s="262">
        <f t="shared" si="38"/>
        <v>224940</v>
      </c>
      <c r="CF28" s="518">
        <f>ROUND(CH28/CH7*100,2)</f>
        <v>0.33</v>
      </c>
      <c r="CG28" s="519">
        <f>ROUND(CH28/CH36,2)</f>
        <v>1.13</v>
      </c>
      <c r="CH28" s="298">
        <v>197850</v>
      </c>
      <c r="CI28" s="518">
        <f>ROUND(CK28/CK7*100,2)</f>
        <v>0.27</v>
      </c>
      <c r="CJ28" s="519">
        <f>ROUND(CK28/CK36,2)</f>
        <v>25.4</v>
      </c>
      <c r="CK28" s="298">
        <v>111500</v>
      </c>
      <c r="CL28" s="518">
        <f>ROUND(CN28/CN7*100,2)</f>
        <v>0</v>
      </c>
      <c r="CM28" s="519">
        <f>ROUND(CN28/CN36,2)</f>
        <v>0</v>
      </c>
      <c r="CN28" s="298">
        <v>0</v>
      </c>
      <c r="CO28" s="518">
        <f>ROUND(CQ28/CQ7*100,2)</f>
        <v>0</v>
      </c>
      <c r="CP28" s="519">
        <f>ROUND(CQ28/CQ36,2)</f>
        <v>0</v>
      </c>
      <c r="CQ28" s="298">
        <v>0</v>
      </c>
      <c r="CR28" s="297">
        <f t="shared" si="39"/>
        <v>0.25</v>
      </c>
      <c r="CS28" s="262">
        <f t="shared" si="40"/>
        <v>309350</v>
      </c>
      <c r="CT28" s="518">
        <f>ROUND(CV28/CV7*100,2)</f>
        <v>0.27</v>
      </c>
      <c r="CU28" s="519">
        <f>ROUND(CV28/CV36,2)</f>
        <v>0.86</v>
      </c>
      <c r="CV28" s="298">
        <v>200000</v>
      </c>
      <c r="CW28" s="518">
        <f>ROUND(CY28/CY7*100,2)</f>
        <v>0.37</v>
      </c>
      <c r="CX28" s="519">
        <f>ROUND(CY28/CY36,2)</f>
        <v>46.47</v>
      </c>
      <c r="CY28" s="298">
        <v>200000</v>
      </c>
      <c r="CZ28" s="518">
        <f>ROUND(DB28/DB7*100,2)</f>
        <v>0</v>
      </c>
      <c r="DA28" s="519">
        <f>ROUND(DB28/DB36,2)</f>
        <v>0</v>
      </c>
      <c r="DB28" s="298">
        <v>0</v>
      </c>
      <c r="DC28" s="518">
        <f>ROUND(DE28/DE7*100,2)</f>
        <v>0</v>
      </c>
      <c r="DD28" s="519">
        <f>ROUND(DE28/DE36,2)</f>
        <v>0</v>
      </c>
      <c r="DE28" s="298">
        <v>0</v>
      </c>
      <c r="DF28" s="297">
        <f t="shared" si="41"/>
        <v>0.25</v>
      </c>
      <c r="DG28" s="262">
        <f t="shared" si="42"/>
        <v>400000</v>
      </c>
      <c r="DH28" s="518">
        <f>ROUND(DJ28/DJ7*100,2)</f>
        <v>0.22</v>
      </c>
      <c r="DI28" s="519">
        <f>ROUND(DJ28/DJ36,2)</f>
        <v>0.7</v>
      </c>
      <c r="DJ28" s="287">
        <v>120000</v>
      </c>
      <c r="DK28" s="518">
        <f>ROUND(DM28/DM7*100,2)</f>
        <v>0.15</v>
      </c>
      <c r="DL28" s="519">
        <f>ROUND(DM28/DM36,2)</f>
        <v>15.84</v>
      </c>
      <c r="DM28" s="287">
        <v>54400</v>
      </c>
      <c r="DN28" s="518">
        <f>ROUND(DP28/DP7*100,2)</f>
        <v>0</v>
      </c>
      <c r="DO28" s="519">
        <f>ROUND(DP28/DP36,2)</f>
        <v>0</v>
      </c>
      <c r="DP28" s="287">
        <v>0</v>
      </c>
      <c r="DQ28" s="518">
        <f>ROUND(DS28/DS7*100,2)</f>
        <v>0</v>
      </c>
      <c r="DR28" s="519">
        <f>ROUND(DS28/DS36,2)</f>
        <v>0</v>
      </c>
      <c r="DS28" s="287">
        <v>0</v>
      </c>
      <c r="DT28" s="520">
        <f t="shared" si="21"/>
        <v>0.16</v>
      </c>
      <c r="DU28" s="262">
        <f t="shared" si="43"/>
        <v>174400</v>
      </c>
      <c r="DV28" s="203">
        <f>ROUND(DX28/DX7*100,2)</f>
        <v>0.34</v>
      </c>
      <c r="DW28" s="261">
        <f>ROUND(DX28/DX36,2)</f>
        <v>1.06</v>
      </c>
      <c r="DX28" s="262">
        <f t="shared" si="44"/>
        <v>1810074</v>
      </c>
      <c r="DY28" s="203">
        <f>ROUND(EA28/EA7*100,2)</f>
        <v>1.03</v>
      </c>
      <c r="DZ28" s="261">
        <f>ROUND(EA28/EA36,2)</f>
        <v>132.53</v>
      </c>
      <c r="EA28" s="262">
        <f t="shared" si="45"/>
        <v>3590000</v>
      </c>
      <c r="EB28" s="521">
        <f>ROUND(ED28/ED7*100,2)</f>
        <v>0.82</v>
      </c>
      <c r="EC28" s="261">
        <f>ROUND(ED28/ED36,2)</f>
        <v>7.86</v>
      </c>
      <c r="ED28" s="522">
        <f t="shared" si="46"/>
        <v>724940</v>
      </c>
      <c r="EE28" s="203">
        <f>ROUND(EG28/EG7*100,2)</f>
        <v>0.41</v>
      </c>
      <c r="EF28" s="261">
        <f>ROUND(EG28/EG36,2)</f>
        <v>6.32</v>
      </c>
      <c r="EG28" s="262">
        <f t="shared" si="47"/>
        <v>470000</v>
      </c>
      <c r="EH28" s="521">
        <f>ROUND(EI28/EI7*100,2)</f>
        <v>0.61</v>
      </c>
      <c r="EI28" s="262">
        <f t="shared" si="48"/>
        <v>6595014</v>
      </c>
    </row>
    <row r="29" spans="1:139" s="6" customFormat="1" ht="36" customHeight="1" thickBot="1">
      <c r="A29" s="636" t="s">
        <v>36</v>
      </c>
      <c r="B29" s="637"/>
      <c r="C29" s="637"/>
      <c r="D29" s="637"/>
      <c r="E29" s="523">
        <v>23</v>
      </c>
      <c r="F29" s="250">
        <f aca="true" t="shared" si="49" ref="F29:Q29">F30+F31</f>
        <v>3.0700000000000003</v>
      </c>
      <c r="G29" s="244">
        <f t="shared" si="49"/>
        <v>9.969999999999999</v>
      </c>
      <c r="H29" s="252">
        <f t="shared" si="49"/>
        <v>1745311</v>
      </c>
      <c r="I29" s="250">
        <f t="shared" si="49"/>
        <v>3.4699999999999998</v>
      </c>
      <c r="J29" s="244">
        <f t="shared" si="49"/>
        <v>420.14</v>
      </c>
      <c r="K29" s="252">
        <f t="shared" si="49"/>
        <v>1218000</v>
      </c>
      <c r="L29" s="250">
        <f t="shared" si="49"/>
        <v>0.76</v>
      </c>
      <c r="M29" s="244">
        <f t="shared" si="49"/>
        <v>6.48</v>
      </c>
      <c r="N29" s="252">
        <f t="shared" si="49"/>
        <v>73000</v>
      </c>
      <c r="O29" s="250">
        <f t="shared" si="49"/>
        <v>9.93</v>
      </c>
      <c r="P29" s="244">
        <f t="shared" si="49"/>
        <v>114</v>
      </c>
      <c r="Q29" s="252">
        <f t="shared" si="49"/>
        <v>1015200</v>
      </c>
      <c r="R29" s="250">
        <f aca="true" t="shared" si="50" ref="R29:DG29">R30+R31</f>
        <v>3.66</v>
      </c>
      <c r="S29" s="252">
        <f t="shared" si="50"/>
        <v>4051511</v>
      </c>
      <c r="T29" s="250">
        <f t="shared" si="50"/>
        <v>1.71</v>
      </c>
      <c r="U29" s="244">
        <f t="shared" si="50"/>
        <v>4.87</v>
      </c>
      <c r="V29" s="251">
        <f t="shared" si="50"/>
        <v>602091</v>
      </c>
      <c r="W29" s="250">
        <f t="shared" si="50"/>
        <v>3</v>
      </c>
      <c r="X29" s="244">
        <f t="shared" si="50"/>
        <v>311.93</v>
      </c>
      <c r="Y29" s="251">
        <f t="shared" si="50"/>
        <v>571760</v>
      </c>
      <c r="Z29" s="250">
        <f t="shared" si="50"/>
        <v>0.26</v>
      </c>
      <c r="AA29" s="244">
        <f t="shared" si="50"/>
        <v>2.64</v>
      </c>
      <c r="AB29" s="251">
        <f t="shared" si="50"/>
        <v>22000</v>
      </c>
      <c r="AC29" s="250">
        <f t="shared" si="50"/>
        <v>7</v>
      </c>
      <c r="AD29" s="244">
        <f t="shared" si="50"/>
        <v>101.35</v>
      </c>
      <c r="AE29" s="251">
        <f t="shared" si="50"/>
        <v>423054</v>
      </c>
      <c r="AF29" s="250">
        <f t="shared" si="50"/>
        <v>2.35</v>
      </c>
      <c r="AG29" s="252">
        <f t="shared" si="50"/>
        <v>1618905</v>
      </c>
      <c r="AH29" s="250">
        <f t="shared" si="50"/>
        <v>0.35</v>
      </c>
      <c r="AI29" s="244">
        <f t="shared" si="50"/>
        <v>0.8699999999999999</v>
      </c>
      <c r="AJ29" s="251">
        <f t="shared" si="50"/>
        <v>154140</v>
      </c>
      <c r="AK29" s="250">
        <f t="shared" si="50"/>
        <v>1.73</v>
      </c>
      <c r="AL29" s="244">
        <f t="shared" si="50"/>
        <v>182.41</v>
      </c>
      <c r="AM29" s="251">
        <f t="shared" si="50"/>
        <v>671279</v>
      </c>
      <c r="AN29" s="250">
        <f t="shared" si="50"/>
        <v>16</v>
      </c>
      <c r="AO29" s="244">
        <f t="shared" si="50"/>
        <v>184.7</v>
      </c>
      <c r="AP29" s="251">
        <f t="shared" si="50"/>
        <v>1139440</v>
      </c>
      <c r="AQ29" s="250">
        <f t="shared" si="50"/>
        <v>2.2199999999999998</v>
      </c>
      <c r="AR29" s="252">
        <f t="shared" si="50"/>
        <v>1964859</v>
      </c>
      <c r="AS29" s="250">
        <f t="shared" si="50"/>
        <v>3.5000000000000004</v>
      </c>
      <c r="AT29" s="244">
        <f t="shared" si="50"/>
        <v>10.379999999999999</v>
      </c>
      <c r="AU29" s="252">
        <f t="shared" si="50"/>
        <v>2050000</v>
      </c>
      <c r="AV29" s="250">
        <f t="shared" si="50"/>
        <v>2.61</v>
      </c>
      <c r="AW29" s="244">
        <f t="shared" si="50"/>
        <v>24.81</v>
      </c>
      <c r="AX29" s="251">
        <f t="shared" si="50"/>
        <v>330000</v>
      </c>
      <c r="AY29" s="250">
        <f t="shared" si="50"/>
        <v>7.050000000000001</v>
      </c>
      <c r="AZ29" s="244">
        <f t="shared" si="50"/>
        <v>94.95</v>
      </c>
      <c r="BA29" s="252">
        <f t="shared" si="50"/>
        <v>655290</v>
      </c>
      <c r="BB29" s="345">
        <f t="shared" si="50"/>
        <v>3.77</v>
      </c>
      <c r="BC29" s="252">
        <f t="shared" si="50"/>
        <v>3035290</v>
      </c>
      <c r="BD29" s="250">
        <f t="shared" si="50"/>
        <v>5.6899999999999995</v>
      </c>
      <c r="BE29" s="244">
        <f t="shared" si="50"/>
        <v>17.5</v>
      </c>
      <c r="BF29" s="252">
        <f t="shared" si="50"/>
        <v>6499709</v>
      </c>
      <c r="BG29" s="250">
        <f t="shared" si="50"/>
        <v>2.12</v>
      </c>
      <c r="BH29" s="244">
        <f t="shared" si="50"/>
        <v>429.36</v>
      </c>
      <c r="BI29" s="252">
        <f t="shared" si="50"/>
        <v>2286377</v>
      </c>
      <c r="BJ29" s="250">
        <f t="shared" si="50"/>
        <v>0.05</v>
      </c>
      <c r="BK29" s="244">
        <f t="shared" si="50"/>
        <v>0.43</v>
      </c>
      <c r="BL29" s="252">
        <f t="shared" si="50"/>
        <v>10000</v>
      </c>
      <c r="BM29" s="250">
        <f t="shared" si="50"/>
        <v>14.340000000000002</v>
      </c>
      <c r="BN29" s="244">
        <f t="shared" si="50"/>
        <v>290.93</v>
      </c>
      <c r="BO29" s="252">
        <f t="shared" si="50"/>
        <v>4627697</v>
      </c>
      <c r="BP29" s="345">
        <f t="shared" si="50"/>
        <v>4.859999999999999</v>
      </c>
      <c r="BQ29" s="252">
        <f t="shared" si="50"/>
        <v>13423783</v>
      </c>
      <c r="BR29" s="250">
        <f t="shared" si="50"/>
        <v>2.53</v>
      </c>
      <c r="BS29" s="244">
        <f t="shared" si="50"/>
        <v>10.309999999999999</v>
      </c>
      <c r="BT29" s="251">
        <f t="shared" si="50"/>
        <v>864000</v>
      </c>
      <c r="BU29" s="250">
        <f t="shared" si="50"/>
        <v>1.48</v>
      </c>
      <c r="BV29" s="244">
        <f t="shared" si="50"/>
        <v>192.61</v>
      </c>
      <c r="BW29" s="252">
        <f t="shared" si="50"/>
        <v>235760</v>
      </c>
      <c r="BX29" s="250">
        <f t="shared" si="50"/>
        <v>0</v>
      </c>
      <c r="BY29" s="244">
        <f t="shared" si="50"/>
        <v>0</v>
      </c>
      <c r="BZ29" s="252">
        <f t="shared" si="50"/>
        <v>0</v>
      </c>
      <c r="CA29" s="250">
        <f t="shared" si="50"/>
        <v>12.51</v>
      </c>
      <c r="CB29" s="244">
        <f t="shared" si="50"/>
        <v>184.3</v>
      </c>
      <c r="CC29" s="251">
        <f t="shared" si="50"/>
        <v>862691</v>
      </c>
      <c r="CD29" s="250">
        <f t="shared" si="50"/>
        <v>3.0999999999999996</v>
      </c>
      <c r="CE29" s="252">
        <f t="shared" si="50"/>
        <v>1962451</v>
      </c>
      <c r="CF29" s="250">
        <f>CF30+CF31</f>
        <v>4.97</v>
      </c>
      <c r="CG29" s="244">
        <f>CG30+CG31</f>
        <v>17.23</v>
      </c>
      <c r="CH29" s="251">
        <f>CH30+CH31</f>
        <v>3019306</v>
      </c>
      <c r="CI29" s="250">
        <f aca="true" t="shared" si="51" ref="CI29:CQ29">CI30+CI31</f>
        <v>0.52</v>
      </c>
      <c r="CJ29" s="244">
        <f t="shared" si="51"/>
        <v>48.19</v>
      </c>
      <c r="CK29" s="251">
        <f t="shared" si="51"/>
        <v>211588</v>
      </c>
      <c r="CL29" s="250">
        <f t="shared" si="51"/>
        <v>1.47</v>
      </c>
      <c r="CM29" s="244">
        <f t="shared" si="51"/>
        <v>13.94</v>
      </c>
      <c r="CN29" s="251">
        <f t="shared" si="51"/>
        <v>146000</v>
      </c>
      <c r="CO29" s="250">
        <f t="shared" si="51"/>
        <v>12.219999999999999</v>
      </c>
      <c r="CP29" s="244">
        <f t="shared" si="51"/>
        <v>164.22</v>
      </c>
      <c r="CQ29" s="251">
        <f t="shared" si="51"/>
        <v>1411156</v>
      </c>
      <c r="CR29" s="250">
        <f t="shared" si="50"/>
        <v>3.92</v>
      </c>
      <c r="CS29" s="252">
        <f t="shared" si="50"/>
        <v>4788050</v>
      </c>
      <c r="CT29" s="250">
        <f t="shared" si="50"/>
        <v>3.21</v>
      </c>
      <c r="CU29" s="244">
        <f t="shared" si="50"/>
        <v>10.08</v>
      </c>
      <c r="CV29" s="251">
        <f t="shared" si="50"/>
        <v>2338046</v>
      </c>
      <c r="CW29" s="250">
        <f t="shared" si="50"/>
        <v>0.95</v>
      </c>
      <c r="CX29" s="244">
        <f t="shared" si="50"/>
        <v>119.88000000000001</v>
      </c>
      <c r="CY29" s="251">
        <f t="shared" si="50"/>
        <v>515943</v>
      </c>
      <c r="CZ29" s="250">
        <f t="shared" si="50"/>
        <v>1.03</v>
      </c>
      <c r="DA29" s="244">
        <f t="shared" si="50"/>
        <v>9.74</v>
      </c>
      <c r="DB29" s="251">
        <f t="shared" si="50"/>
        <v>136518</v>
      </c>
      <c r="DC29" s="250">
        <f t="shared" si="50"/>
        <v>7.7299999999999995</v>
      </c>
      <c r="DD29" s="244">
        <f t="shared" si="50"/>
        <v>154.18</v>
      </c>
      <c r="DE29" s="251">
        <f t="shared" si="50"/>
        <v>1459955</v>
      </c>
      <c r="DF29" s="250">
        <f t="shared" si="50"/>
        <v>2.79</v>
      </c>
      <c r="DG29" s="252">
        <f t="shared" si="50"/>
        <v>4450462</v>
      </c>
      <c r="DH29" s="250">
        <f aca="true" t="shared" si="52" ref="DH29:DS29">DH30+DH31</f>
        <v>2.84</v>
      </c>
      <c r="DI29" s="244">
        <f t="shared" si="52"/>
        <v>9.14</v>
      </c>
      <c r="DJ29" s="252">
        <f t="shared" si="52"/>
        <v>1571915</v>
      </c>
      <c r="DK29" s="250">
        <f t="shared" si="52"/>
        <v>0.33</v>
      </c>
      <c r="DL29" s="244">
        <f t="shared" si="52"/>
        <v>35.24</v>
      </c>
      <c r="DM29" s="252">
        <f t="shared" si="52"/>
        <v>121000</v>
      </c>
      <c r="DN29" s="250">
        <f t="shared" si="52"/>
        <v>0.72</v>
      </c>
      <c r="DO29" s="244">
        <f t="shared" si="52"/>
        <v>8.129999999999999</v>
      </c>
      <c r="DP29" s="252">
        <f t="shared" si="52"/>
        <v>45981</v>
      </c>
      <c r="DQ29" s="250">
        <f t="shared" si="52"/>
        <v>15.81</v>
      </c>
      <c r="DR29" s="244">
        <f t="shared" si="52"/>
        <v>196.26999999999998</v>
      </c>
      <c r="DS29" s="252">
        <f t="shared" si="52"/>
        <v>1889062</v>
      </c>
      <c r="DT29" s="345">
        <f>DT30+DT31</f>
        <v>3.27</v>
      </c>
      <c r="DU29" s="252">
        <f>DU30+DU31</f>
        <v>3627958</v>
      </c>
      <c r="DV29" s="284">
        <f aca="true" t="shared" si="53" ref="DV29:EG29">DV30+DV31</f>
        <v>3.56</v>
      </c>
      <c r="DW29" s="246">
        <f t="shared" si="53"/>
        <v>11.02</v>
      </c>
      <c r="DX29" s="252">
        <f t="shared" si="53"/>
        <v>18844518</v>
      </c>
      <c r="DY29" s="284">
        <f t="shared" si="53"/>
        <v>1.6900000000000002</v>
      </c>
      <c r="DZ29" s="246">
        <f t="shared" si="53"/>
        <v>215.27</v>
      </c>
      <c r="EA29" s="252">
        <f t="shared" si="53"/>
        <v>5831707</v>
      </c>
      <c r="EB29" s="524">
        <f t="shared" si="53"/>
        <v>0.86</v>
      </c>
      <c r="EC29" s="246">
        <f t="shared" si="53"/>
        <v>8.28</v>
      </c>
      <c r="ED29" s="251">
        <f t="shared" si="53"/>
        <v>763499</v>
      </c>
      <c r="EE29" s="284">
        <f t="shared" si="53"/>
        <v>11.81</v>
      </c>
      <c r="EF29" s="246">
        <f t="shared" si="53"/>
        <v>181.14999999999998</v>
      </c>
      <c r="EG29" s="252">
        <f t="shared" si="53"/>
        <v>13483545</v>
      </c>
      <c r="EH29" s="524">
        <f>EH30+EH31</f>
        <v>3.6100000000000003</v>
      </c>
      <c r="EI29" s="252">
        <f>EI30+EI31</f>
        <v>38923269</v>
      </c>
    </row>
    <row r="30" spans="1:139" ht="33.75" customHeight="1">
      <c r="A30" s="193" t="s">
        <v>12</v>
      </c>
      <c r="B30" s="367">
        <v>340</v>
      </c>
      <c r="C30" s="367"/>
      <c r="D30" s="368" t="s">
        <v>12</v>
      </c>
      <c r="E30" s="525">
        <v>24</v>
      </c>
      <c r="F30" s="260">
        <f>ROUND(H30/H7*100,2)</f>
        <v>1.68</v>
      </c>
      <c r="G30" s="254">
        <f>ROUND(H30/H36,2)</f>
        <v>5.43</v>
      </c>
      <c r="H30" s="259">
        <v>950000</v>
      </c>
      <c r="I30" s="260">
        <f>ROUND(K30/K7*100,2)</f>
        <v>1.57</v>
      </c>
      <c r="J30" s="254">
        <f>ROUND(K30/K36,2)</f>
        <v>189.72</v>
      </c>
      <c r="K30" s="259">
        <v>550000</v>
      </c>
      <c r="L30" s="260">
        <f>ROUND(N30/N7*100,2)</f>
        <v>0</v>
      </c>
      <c r="M30" s="254">
        <f>ROUND(N30/N36,2)</f>
        <v>0</v>
      </c>
      <c r="N30" s="262"/>
      <c r="O30" s="260">
        <f>ROUND(Q30/Q7*100,2)-0.01</f>
        <v>9.16</v>
      </c>
      <c r="P30" s="254">
        <f>ROUND(Q30/Q36,2)</f>
        <v>105.11</v>
      </c>
      <c r="Q30" s="259">
        <v>936000</v>
      </c>
      <c r="R30" s="526">
        <f>ROUND(S30/$S$7*100,2)</f>
        <v>2.19</v>
      </c>
      <c r="S30" s="201">
        <f>H30+K30+N30+Q30</f>
        <v>2436000</v>
      </c>
      <c r="T30" s="260">
        <f>ROUND(V30/V7*100,2)</f>
        <v>0.61</v>
      </c>
      <c r="U30" s="254">
        <f>ROUND(V30/V36,2)</f>
        <v>1.74</v>
      </c>
      <c r="V30" s="255">
        <v>215240</v>
      </c>
      <c r="W30" s="260">
        <f>ROUND(Y30/Y7*100,2)</f>
        <v>1.81</v>
      </c>
      <c r="X30" s="254">
        <f>ROUND(Y30/Y36,2)</f>
        <v>188.09</v>
      </c>
      <c r="Y30" s="255">
        <v>344760</v>
      </c>
      <c r="Z30" s="260">
        <f>ROUND(AB30/AB7*100,2)</f>
        <v>0</v>
      </c>
      <c r="AA30" s="254">
        <f>ROUND(AB30/AB36,2)</f>
        <v>0</v>
      </c>
      <c r="AB30" s="255">
        <v>0</v>
      </c>
      <c r="AC30" s="260">
        <f>ROUND(AE30/AE7*100,2)</f>
        <v>5.63</v>
      </c>
      <c r="AD30" s="254">
        <f>ROUND(AE30/AE36,2)</f>
        <v>81.46</v>
      </c>
      <c r="AE30" s="255">
        <v>340000</v>
      </c>
      <c r="AF30" s="526">
        <f>ROUND(AG30/$AG$7*100,2)</f>
        <v>1.31</v>
      </c>
      <c r="AG30" s="201">
        <f>V30+Y30+AB30+AE30</f>
        <v>900000</v>
      </c>
      <c r="AH30" s="260">
        <f>ROUND(AJ30/AJ7*100,2)</f>
        <v>0</v>
      </c>
      <c r="AI30" s="254">
        <f>ROUND(AJ30/AJ36,2)</f>
        <v>0</v>
      </c>
      <c r="AJ30" s="255">
        <v>0</v>
      </c>
      <c r="AK30" s="260">
        <f>ROUND(AM30/AM7*100,2)</f>
        <v>0</v>
      </c>
      <c r="AL30" s="254">
        <f>ROUND(AM30/AM36,2)</f>
        <v>0</v>
      </c>
      <c r="AM30" s="255">
        <v>0</v>
      </c>
      <c r="AN30" s="260">
        <f>ROUND(AP30/AP7*100,2)</f>
        <v>15.45</v>
      </c>
      <c r="AO30" s="254">
        <f>ROUND(AP30/AP36,2)</f>
        <v>178.31</v>
      </c>
      <c r="AP30" s="255">
        <v>1100000</v>
      </c>
      <c r="AQ30" s="526">
        <f>ROUND(AR30/$AR$7*100,2)+0.01</f>
        <v>1.24</v>
      </c>
      <c r="AR30" s="201">
        <f>AJ30+AM30+AP30</f>
        <v>1100000</v>
      </c>
      <c r="AS30" s="260">
        <f>ROUND(AU30/AU7*100,2)-0.01</f>
        <v>2.1300000000000003</v>
      </c>
      <c r="AT30" s="254">
        <f>ROUND(AU30/AU36,2)</f>
        <v>6.32</v>
      </c>
      <c r="AU30" s="259">
        <v>1250000</v>
      </c>
      <c r="AV30" s="260">
        <f>ROUND(AX30/AX7*100,2)</f>
        <v>0</v>
      </c>
      <c r="AW30" s="254">
        <f>ROUND(AX30/AX36,2)</f>
        <v>0</v>
      </c>
      <c r="AX30" s="255">
        <v>0</v>
      </c>
      <c r="AY30" s="260">
        <f>ROUND(BA30/BA7*100,2)</f>
        <v>5.91</v>
      </c>
      <c r="AZ30" s="254">
        <f>ROUND(BA30/BA36,2)</f>
        <v>79.69</v>
      </c>
      <c r="BA30" s="259">
        <v>550000</v>
      </c>
      <c r="BB30" s="527">
        <f>ROUND(BC30/$BC$7*100,2)</f>
        <v>2.24</v>
      </c>
      <c r="BC30" s="201">
        <f>AU30+AX30+BA30</f>
        <v>1800000</v>
      </c>
      <c r="BD30" s="260">
        <f>ROUND(BF30/BF7*100,2)</f>
        <v>3.51</v>
      </c>
      <c r="BE30" s="254">
        <f>ROUND(BF30/BF36,2)</f>
        <v>10.77</v>
      </c>
      <c r="BF30" s="259">
        <v>4000000</v>
      </c>
      <c r="BG30" s="260">
        <f>ROUND(BI30/BI7*100,2)</f>
        <v>0</v>
      </c>
      <c r="BH30" s="254">
        <f>ROUND(BI30/BI36,2)</f>
        <v>0</v>
      </c>
      <c r="BI30" s="259">
        <v>0</v>
      </c>
      <c r="BJ30" s="260">
        <f>ROUND(BL30/BL7*100,2)</f>
        <v>0</v>
      </c>
      <c r="BK30" s="254">
        <f>ROUND(BL30/BL36,2)</f>
        <v>0</v>
      </c>
      <c r="BL30" s="259">
        <v>0</v>
      </c>
      <c r="BM30" s="260">
        <f>ROUND(BO30/BO7*100,2)</f>
        <v>13.21</v>
      </c>
      <c r="BN30" s="254">
        <f>ROUND(BO30/BO36,2)</f>
        <v>268.19</v>
      </c>
      <c r="BO30" s="259">
        <v>4265820</v>
      </c>
      <c r="BP30" s="527">
        <f>ROUND(BQ30/$BQ$7*100,2)</f>
        <v>3</v>
      </c>
      <c r="BQ30" s="201">
        <f>BF30+BI30+BL30+BO30</f>
        <v>8265820</v>
      </c>
      <c r="BR30" s="260">
        <f>ROUND(BT30/BT7*100,2)</f>
        <v>1.65</v>
      </c>
      <c r="BS30" s="254">
        <f>ROUND(BT30/BT36,2)</f>
        <v>6.72</v>
      </c>
      <c r="BT30" s="255">
        <v>564000</v>
      </c>
      <c r="BU30" s="260">
        <f>ROUND(BW30/BW7*100,2)</f>
        <v>1.1</v>
      </c>
      <c r="BV30" s="254">
        <f>ROUND(BW30/BW36,2)</f>
        <v>143.59</v>
      </c>
      <c r="BW30" s="259">
        <v>175760</v>
      </c>
      <c r="BX30" s="260">
        <f>ROUND(BZ30/BZ7*100,2)</f>
        <v>0</v>
      </c>
      <c r="BY30" s="254">
        <f>ROUND(BZ30/BZ36,2)</f>
        <v>0</v>
      </c>
      <c r="BZ30" s="259">
        <v>0</v>
      </c>
      <c r="CA30" s="260">
        <f>ROUND(CC30/CC7*100,2)</f>
        <v>12.51</v>
      </c>
      <c r="CB30" s="254">
        <f>ROUND(CC30/CC36,2)</f>
        <v>184.3</v>
      </c>
      <c r="CC30" s="255">
        <v>862691</v>
      </c>
      <c r="CD30" s="528">
        <f>ROUND(CE30/$CE$7*100,2)</f>
        <v>2.53</v>
      </c>
      <c r="CE30" s="201">
        <f>BT30+BW30+BZ30+CC30</f>
        <v>1602451</v>
      </c>
      <c r="CF30" s="233">
        <f>ROUND(CH30/CH7*100,2)</f>
        <v>3.17</v>
      </c>
      <c r="CG30" s="190">
        <f>ROUND(CH30/CH36,2)</f>
        <v>11.01</v>
      </c>
      <c r="CH30" s="255">
        <v>1928122</v>
      </c>
      <c r="CI30" s="233">
        <f>ROUND(CK30/CK7*100,2)</f>
        <v>0</v>
      </c>
      <c r="CJ30" s="190">
        <f>ROUND(CK30/CK36,2)</f>
        <v>0</v>
      </c>
      <c r="CK30" s="255">
        <v>0</v>
      </c>
      <c r="CL30" s="233">
        <f>ROUND(CN30/CN7*100,2)</f>
        <v>0</v>
      </c>
      <c r="CM30" s="190">
        <f>ROUND(CN30/CN36,2)</f>
        <v>0</v>
      </c>
      <c r="CN30" s="255">
        <v>0</v>
      </c>
      <c r="CO30" s="233">
        <f>ROUND(CQ30/CQ7*100,2)</f>
        <v>11.79</v>
      </c>
      <c r="CP30" s="190">
        <f>ROUND(CQ30/CQ36,2)</f>
        <v>158.43</v>
      </c>
      <c r="CQ30" s="255">
        <v>1361386</v>
      </c>
      <c r="CR30" s="526">
        <f>ROUND(CS30/$CS$7*100,2)</f>
        <v>2.68</v>
      </c>
      <c r="CS30" s="201">
        <f t="shared" si="40"/>
        <v>3289508</v>
      </c>
      <c r="CT30" s="233">
        <f>ROUND(CV30/CV7*100,2)</f>
        <v>2.13</v>
      </c>
      <c r="CU30" s="190">
        <f>ROUND(CV30/CV36,2)</f>
        <v>6.68</v>
      </c>
      <c r="CV30" s="255">
        <v>1550450</v>
      </c>
      <c r="CW30" s="233">
        <f>ROUND(CY30/CY7*100,2)</f>
        <v>0.01</v>
      </c>
      <c r="CX30" s="190">
        <f>ROUND(CY30/CY36,2)</f>
        <v>1.22</v>
      </c>
      <c r="CY30" s="255">
        <v>5250</v>
      </c>
      <c r="CZ30" s="233">
        <f>ROUND(DB30/DB7*100,2)</f>
        <v>0.2</v>
      </c>
      <c r="DA30" s="190">
        <f>ROUND(DB30/DB36,2)</f>
        <v>1.87</v>
      </c>
      <c r="DB30" s="255">
        <v>26250</v>
      </c>
      <c r="DC30" s="233">
        <f>ROUND(DE30/DE7*100,2)</f>
        <v>7.02</v>
      </c>
      <c r="DD30" s="190">
        <f>ROUND(DE30/DE36,2)</f>
        <v>139.99</v>
      </c>
      <c r="DE30" s="255">
        <v>1325600</v>
      </c>
      <c r="DF30" s="526">
        <f>ROUND(DG30/$DG$7*100,2)</f>
        <v>1.83</v>
      </c>
      <c r="DG30" s="201">
        <f>CV30+CY30+DB30+DE30</f>
        <v>2907550</v>
      </c>
      <c r="DH30" s="233">
        <f>ROUND(DJ30/DJ7*100,2)</f>
        <v>1.73</v>
      </c>
      <c r="DI30" s="190">
        <f>ROUND(DJ30/DJ36,2)</f>
        <v>5.57</v>
      </c>
      <c r="DJ30" s="259">
        <v>958115</v>
      </c>
      <c r="DK30" s="233">
        <f>ROUND(DM30/DM7*100,2)</f>
        <v>0</v>
      </c>
      <c r="DL30" s="190">
        <f>ROUND(DM30/DM36,2)</f>
        <v>0</v>
      </c>
      <c r="DM30" s="259">
        <v>0</v>
      </c>
      <c r="DN30" s="233">
        <f>ROUND(DP30/DP7*100,2)</f>
        <v>0</v>
      </c>
      <c r="DO30" s="190">
        <f>ROUND(DP30/DP36,2)</f>
        <v>0</v>
      </c>
      <c r="DP30" s="259">
        <v>0</v>
      </c>
      <c r="DQ30" s="233">
        <f>ROUND(DS30/DS7*100,2)</f>
        <v>14.58</v>
      </c>
      <c r="DR30" s="190">
        <f>ROUND(DS30/DS36,2)</f>
        <v>180.98</v>
      </c>
      <c r="DS30" s="259">
        <v>1741885</v>
      </c>
      <c r="DT30" s="527">
        <f t="shared" si="21"/>
        <v>2.44</v>
      </c>
      <c r="DU30" s="201">
        <f>DJ30+DM30+DP30+DS30</f>
        <v>2700000</v>
      </c>
      <c r="DV30" s="196">
        <f>ROUND(DX30/DX7*100,2)</f>
        <v>2.15</v>
      </c>
      <c r="DW30" s="195">
        <f>ROUND(DX30/DX36,2)</f>
        <v>6.68</v>
      </c>
      <c r="DX30" s="198">
        <f>H30+V30+AJ30+AU30+BF30+BT30+CH30+CV30+DJ30</f>
        <v>11415927</v>
      </c>
      <c r="DY30" s="196">
        <f>ROUND(EA30/EA7*100,2)</f>
        <v>0.31</v>
      </c>
      <c r="DZ30" s="195">
        <f>ROUND(EA30/EA36,2)</f>
        <v>39.71</v>
      </c>
      <c r="EA30" s="198">
        <f>K30+Y30+AM30+BI30+BW30+CK30+CY30+DM30</f>
        <v>1075770</v>
      </c>
      <c r="EB30" s="494">
        <f>ROUND(ED30/ED7*100,2)</f>
        <v>0.03</v>
      </c>
      <c r="EC30" s="195">
        <f>ROUND(ED30/ED36,2)</f>
        <v>0.28</v>
      </c>
      <c r="ED30" s="495">
        <f>N30+AB30+AX30+BL30+BZ30+CN30+DB30+DP30</f>
        <v>26250</v>
      </c>
      <c r="EE30" s="196">
        <f>ROUND(EG30/EG7*100,2)</f>
        <v>10.93</v>
      </c>
      <c r="EF30" s="195">
        <f>ROUND(EG30/EG36,2)</f>
        <v>167.73</v>
      </c>
      <c r="EG30" s="198">
        <f>Q30+AE30+AP30+BA30+BO30+CC30+CQ30+DE30+DS30</f>
        <v>12483382</v>
      </c>
      <c r="EH30" s="529">
        <f>ROUND(EI30/EI7*100,2)</f>
        <v>2.31</v>
      </c>
      <c r="EI30" s="198">
        <f>DX30+EA30+ED30+EG30</f>
        <v>25001329</v>
      </c>
    </row>
    <row r="31" spans="1:139" s="6" customFormat="1" ht="33.75" customHeight="1">
      <c r="A31" s="638" t="s">
        <v>13</v>
      </c>
      <c r="B31" s="640" t="s">
        <v>37</v>
      </c>
      <c r="C31" s="640"/>
      <c r="D31" s="641"/>
      <c r="E31" s="530">
        <v>25</v>
      </c>
      <c r="F31" s="309">
        <f aca="true" t="shared" si="54" ref="F31:Q31">SUM(F32:F35)</f>
        <v>1.3900000000000001</v>
      </c>
      <c r="G31" s="303">
        <f t="shared" si="54"/>
        <v>4.54</v>
      </c>
      <c r="H31" s="308">
        <f t="shared" si="54"/>
        <v>795311</v>
      </c>
      <c r="I31" s="309">
        <f t="shared" si="54"/>
        <v>1.9</v>
      </c>
      <c r="J31" s="303">
        <f t="shared" si="54"/>
        <v>230.42</v>
      </c>
      <c r="K31" s="308">
        <f t="shared" si="54"/>
        <v>668000</v>
      </c>
      <c r="L31" s="309">
        <f t="shared" si="54"/>
        <v>0.76</v>
      </c>
      <c r="M31" s="303">
        <f t="shared" si="54"/>
        <v>6.48</v>
      </c>
      <c r="N31" s="308">
        <f t="shared" si="54"/>
        <v>73000</v>
      </c>
      <c r="O31" s="309">
        <f t="shared" si="54"/>
        <v>0.77</v>
      </c>
      <c r="P31" s="303">
        <f t="shared" si="54"/>
        <v>8.89</v>
      </c>
      <c r="Q31" s="308">
        <f t="shared" si="54"/>
        <v>79200</v>
      </c>
      <c r="R31" s="309">
        <f aca="true" t="shared" si="55" ref="R31:DG31">SUM(R32:R35)</f>
        <v>1.4700000000000002</v>
      </c>
      <c r="S31" s="308">
        <f t="shared" si="55"/>
        <v>1615511</v>
      </c>
      <c r="T31" s="309">
        <f t="shared" si="55"/>
        <v>1.1</v>
      </c>
      <c r="U31" s="303">
        <f t="shared" si="55"/>
        <v>3.13</v>
      </c>
      <c r="V31" s="304">
        <f t="shared" si="55"/>
        <v>386851</v>
      </c>
      <c r="W31" s="309">
        <f t="shared" si="55"/>
        <v>1.19</v>
      </c>
      <c r="X31" s="303">
        <f t="shared" si="55"/>
        <v>123.84</v>
      </c>
      <c r="Y31" s="304">
        <f t="shared" si="55"/>
        <v>227000</v>
      </c>
      <c r="Z31" s="309">
        <f t="shared" si="55"/>
        <v>0.26</v>
      </c>
      <c r="AA31" s="303">
        <f t="shared" si="55"/>
        <v>2.64</v>
      </c>
      <c r="AB31" s="304">
        <f t="shared" si="55"/>
        <v>22000</v>
      </c>
      <c r="AC31" s="309">
        <f t="shared" si="55"/>
        <v>1.3699999999999999</v>
      </c>
      <c r="AD31" s="303">
        <f t="shared" si="55"/>
        <v>19.889999999999997</v>
      </c>
      <c r="AE31" s="304">
        <f t="shared" si="55"/>
        <v>83054</v>
      </c>
      <c r="AF31" s="309">
        <f t="shared" si="55"/>
        <v>1.04</v>
      </c>
      <c r="AG31" s="308">
        <f t="shared" si="55"/>
        <v>718905</v>
      </c>
      <c r="AH31" s="309">
        <f t="shared" si="55"/>
        <v>0.35</v>
      </c>
      <c r="AI31" s="303">
        <f t="shared" si="55"/>
        <v>0.8699999999999999</v>
      </c>
      <c r="AJ31" s="304">
        <f t="shared" si="55"/>
        <v>154140</v>
      </c>
      <c r="AK31" s="309">
        <f t="shared" si="55"/>
        <v>1.73</v>
      </c>
      <c r="AL31" s="303">
        <f t="shared" si="55"/>
        <v>182.41</v>
      </c>
      <c r="AM31" s="304">
        <f t="shared" si="55"/>
        <v>671279</v>
      </c>
      <c r="AN31" s="309">
        <f t="shared" si="55"/>
        <v>0.55</v>
      </c>
      <c r="AO31" s="303">
        <f t="shared" si="55"/>
        <v>6.390000000000001</v>
      </c>
      <c r="AP31" s="304">
        <f t="shared" si="55"/>
        <v>39440</v>
      </c>
      <c r="AQ31" s="309">
        <f t="shared" si="55"/>
        <v>0.98</v>
      </c>
      <c r="AR31" s="308">
        <f t="shared" si="55"/>
        <v>864859</v>
      </c>
      <c r="AS31" s="309">
        <f t="shared" si="55"/>
        <v>1.37</v>
      </c>
      <c r="AT31" s="303">
        <f t="shared" si="55"/>
        <v>4.06</v>
      </c>
      <c r="AU31" s="308">
        <f t="shared" si="55"/>
        <v>800000</v>
      </c>
      <c r="AV31" s="309">
        <f t="shared" si="55"/>
        <v>2.61</v>
      </c>
      <c r="AW31" s="303">
        <f t="shared" si="55"/>
        <v>24.81</v>
      </c>
      <c r="AX31" s="304">
        <f t="shared" si="55"/>
        <v>330000</v>
      </c>
      <c r="AY31" s="309">
        <f t="shared" si="55"/>
        <v>1.1400000000000001</v>
      </c>
      <c r="AZ31" s="303">
        <f t="shared" si="55"/>
        <v>15.26</v>
      </c>
      <c r="BA31" s="308">
        <f t="shared" si="55"/>
        <v>105290</v>
      </c>
      <c r="BB31" s="307">
        <f t="shared" si="55"/>
        <v>1.5299999999999998</v>
      </c>
      <c r="BC31" s="308">
        <f t="shared" si="55"/>
        <v>1235290</v>
      </c>
      <c r="BD31" s="309">
        <f t="shared" si="55"/>
        <v>2.1799999999999997</v>
      </c>
      <c r="BE31" s="303">
        <f t="shared" si="55"/>
        <v>6.73</v>
      </c>
      <c r="BF31" s="308">
        <f t="shared" si="55"/>
        <v>2499709</v>
      </c>
      <c r="BG31" s="309">
        <f t="shared" si="55"/>
        <v>2.12</v>
      </c>
      <c r="BH31" s="303">
        <f t="shared" si="55"/>
        <v>429.36</v>
      </c>
      <c r="BI31" s="308">
        <f t="shared" si="55"/>
        <v>2286377</v>
      </c>
      <c r="BJ31" s="309">
        <f t="shared" si="55"/>
        <v>0.05</v>
      </c>
      <c r="BK31" s="303">
        <f t="shared" si="55"/>
        <v>0.43</v>
      </c>
      <c r="BL31" s="308">
        <f t="shared" si="55"/>
        <v>10000</v>
      </c>
      <c r="BM31" s="309">
        <f t="shared" si="55"/>
        <v>1.1300000000000001</v>
      </c>
      <c r="BN31" s="303">
        <f t="shared" si="55"/>
        <v>22.74</v>
      </c>
      <c r="BO31" s="308">
        <f t="shared" si="55"/>
        <v>361877</v>
      </c>
      <c r="BP31" s="307">
        <f t="shared" si="55"/>
        <v>1.8599999999999999</v>
      </c>
      <c r="BQ31" s="308">
        <f t="shared" si="55"/>
        <v>5157963</v>
      </c>
      <c r="BR31" s="309">
        <f t="shared" si="55"/>
        <v>0.88</v>
      </c>
      <c r="BS31" s="303">
        <f t="shared" si="55"/>
        <v>3.5899999999999994</v>
      </c>
      <c r="BT31" s="304">
        <f t="shared" si="55"/>
        <v>300000</v>
      </c>
      <c r="BU31" s="309">
        <f t="shared" si="55"/>
        <v>0.38</v>
      </c>
      <c r="BV31" s="303">
        <f t="shared" si="55"/>
        <v>49.02</v>
      </c>
      <c r="BW31" s="308">
        <f t="shared" si="55"/>
        <v>60000</v>
      </c>
      <c r="BX31" s="309">
        <f t="shared" si="55"/>
        <v>0</v>
      </c>
      <c r="BY31" s="303">
        <f t="shared" si="55"/>
        <v>0</v>
      </c>
      <c r="BZ31" s="308">
        <f t="shared" si="55"/>
        <v>0</v>
      </c>
      <c r="CA31" s="309">
        <f t="shared" si="55"/>
        <v>0</v>
      </c>
      <c r="CB31" s="303">
        <f t="shared" si="55"/>
        <v>0</v>
      </c>
      <c r="CC31" s="304">
        <f t="shared" si="55"/>
        <v>0</v>
      </c>
      <c r="CD31" s="312">
        <f t="shared" si="55"/>
        <v>0.57</v>
      </c>
      <c r="CE31" s="308">
        <f t="shared" si="55"/>
        <v>360000</v>
      </c>
      <c r="CF31" s="309">
        <f>SUM(CF32:CF35)</f>
        <v>1.8</v>
      </c>
      <c r="CG31" s="303">
        <f>SUM(CG32:CG35)</f>
        <v>6.220000000000001</v>
      </c>
      <c r="CH31" s="304">
        <f>SUM(CH32:CH35)</f>
        <v>1091184</v>
      </c>
      <c r="CI31" s="309">
        <f aca="true" t="shared" si="56" ref="CI31:CQ31">SUM(CI32:CI35)</f>
        <v>0.52</v>
      </c>
      <c r="CJ31" s="303">
        <f t="shared" si="56"/>
        <v>48.19</v>
      </c>
      <c r="CK31" s="304">
        <f t="shared" si="56"/>
        <v>211588</v>
      </c>
      <c r="CL31" s="309">
        <f t="shared" si="56"/>
        <v>1.47</v>
      </c>
      <c r="CM31" s="303">
        <f t="shared" si="56"/>
        <v>13.94</v>
      </c>
      <c r="CN31" s="304">
        <f t="shared" si="56"/>
        <v>146000</v>
      </c>
      <c r="CO31" s="309">
        <f t="shared" si="56"/>
        <v>0.43</v>
      </c>
      <c r="CP31" s="303">
        <f t="shared" si="56"/>
        <v>5.79</v>
      </c>
      <c r="CQ31" s="304">
        <f t="shared" si="56"/>
        <v>49770</v>
      </c>
      <c r="CR31" s="309">
        <f t="shared" si="55"/>
        <v>1.24</v>
      </c>
      <c r="CS31" s="308">
        <f t="shared" si="55"/>
        <v>1498542</v>
      </c>
      <c r="CT31" s="309">
        <f t="shared" si="55"/>
        <v>1.08</v>
      </c>
      <c r="CU31" s="303">
        <f t="shared" si="55"/>
        <v>3.4</v>
      </c>
      <c r="CV31" s="304">
        <f t="shared" si="55"/>
        <v>787596</v>
      </c>
      <c r="CW31" s="309">
        <f t="shared" si="55"/>
        <v>0.94</v>
      </c>
      <c r="CX31" s="303">
        <f t="shared" si="55"/>
        <v>118.66000000000001</v>
      </c>
      <c r="CY31" s="304">
        <f t="shared" si="55"/>
        <v>510693</v>
      </c>
      <c r="CZ31" s="309">
        <f t="shared" si="55"/>
        <v>0.8300000000000001</v>
      </c>
      <c r="DA31" s="303">
        <f t="shared" si="55"/>
        <v>7.87</v>
      </c>
      <c r="DB31" s="304">
        <f t="shared" si="55"/>
        <v>110268</v>
      </c>
      <c r="DC31" s="309">
        <f t="shared" si="55"/>
        <v>0.71</v>
      </c>
      <c r="DD31" s="303">
        <f t="shared" si="55"/>
        <v>14.19</v>
      </c>
      <c r="DE31" s="304">
        <f t="shared" si="55"/>
        <v>134355</v>
      </c>
      <c r="DF31" s="309">
        <f t="shared" si="55"/>
        <v>0.96</v>
      </c>
      <c r="DG31" s="308">
        <f t="shared" si="55"/>
        <v>1542912</v>
      </c>
      <c r="DH31" s="309">
        <f aca="true" t="shared" si="57" ref="DH31:DS31">SUM(DH32:DH35)</f>
        <v>1.11</v>
      </c>
      <c r="DI31" s="303">
        <f t="shared" si="57"/>
        <v>3.5700000000000003</v>
      </c>
      <c r="DJ31" s="308">
        <f t="shared" si="57"/>
        <v>613800</v>
      </c>
      <c r="DK31" s="309">
        <f t="shared" si="57"/>
        <v>0.33</v>
      </c>
      <c r="DL31" s="303">
        <f t="shared" si="57"/>
        <v>35.24</v>
      </c>
      <c r="DM31" s="308">
        <f t="shared" si="57"/>
        <v>121000</v>
      </c>
      <c r="DN31" s="309">
        <f t="shared" si="57"/>
        <v>0.72</v>
      </c>
      <c r="DO31" s="303">
        <f t="shared" si="57"/>
        <v>8.129999999999999</v>
      </c>
      <c r="DP31" s="308">
        <f t="shared" si="57"/>
        <v>45981</v>
      </c>
      <c r="DQ31" s="309">
        <f t="shared" si="57"/>
        <v>1.23</v>
      </c>
      <c r="DR31" s="303">
        <f t="shared" si="57"/>
        <v>15.290000000000001</v>
      </c>
      <c r="DS31" s="308">
        <f t="shared" si="57"/>
        <v>147177</v>
      </c>
      <c r="DT31" s="307">
        <f>SUM(DT32:DT35)</f>
        <v>0.8300000000000001</v>
      </c>
      <c r="DU31" s="308">
        <f>SUM(DU32:DU35)</f>
        <v>927958</v>
      </c>
      <c r="DV31" s="310">
        <f aca="true" t="shared" si="58" ref="DV31:EG31">SUM(DV32:DV35)</f>
        <v>1.4100000000000001</v>
      </c>
      <c r="DW31" s="303">
        <f t="shared" si="58"/>
        <v>4.34</v>
      </c>
      <c r="DX31" s="531">
        <f t="shared" si="58"/>
        <v>7428591</v>
      </c>
      <c r="DY31" s="310">
        <f t="shared" si="58"/>
        <v>1.3800000000000001</v>
      </c>
      <c r="DZ31" s="303">
        <f t="shared" si="58"/>
        <v>175.56</v>
      </c>
      <c r="EA31" s="531">
        <f t="shared" si="58"/>
        <v>4755937</v>
      </c>
      <c r="EB31" s="532">
        <f t="shared" si="58"/>
        <v>0.83</v>
      </c>
      <c r="EC31" s="303">
        <f t="shared" si="58"/>
        <v>8</v>
      </c>
      <c r="ED31" s="531">
        <f t="shared" si="58"/>
        <v>737249</v>
      </c>
      <c r="EE31" s="310">
        <f t="shared" si="58"/>
        <v>0.88</v>
      </c>
      <c r="EF31" s="303">
        <f t="shared" si="58"/>
        <v>13.419999999999998</v>
      </c>
      <c r="EG31" s="531">
        <f t="shared" si="58"/>
        <v>1000163</v>
      </c>
      <c r="EH31" s="532">
        <f>SUM(EH32:EH35)</f>
        <v>1.3</v>
      </c>
      <c r="EI31" s="531">
        <f>SUM(EI32:EI35)</f>
        <v>13921940</v>
      </c>
    </row>
    <row r="32" spans="1:139" ht="20.25" customHeight="1">
      <c r="A32" s="638"/>
      <c r="B32" s="642">
        <v>340</v>
      </c>
      <c r="C32" s="336"/>
      <c r="D32" s="337" t="s">
        <v>15</v>
      </c>
      <c r="E32" s="493">
        <v>26</v>
      </c>
      <c r="F32" s="233">
        <f>ROUND(H32/H7*100,2)</f>
        <v>0.04</v>
      </c>
      <c r="G32" s="190">
        <f>ROUND(H32/H36,2)</f>
        <v>0.11</v>
      </c>
      <c r="H32" s="201">
        <v>20000</v>
      </c>
      <c r="I32" s="233">
        <f>ROUND(K32/K7*100,2)</f>
        <v>0.22</v>
      </c>
      <c r="J32" s="190">
        <f>ROUND(K32/K36,2)</f>
        <v>26.91</v>
      </c>
      <c r="K32" s="201">
        <v>78000</v>
      </c>
      <c r="L32" s="233">
        <f>ROUND(N32/N7*100,2)</f>
        <v>0</v>
      </c>
      <c r="M32" s="190">
        <f>ROUND(N32/N36,2)</f>
        <v>0</v>
      </c>
      <c r="N32" s="201">
        <v>0</v>
      </c>
      <c r="O32" s="233">
        <f>ROUND(Q32/Q7*100,2)</f>
        <v>0.02</v>
      </c>
      <c r="P32" s="190">
        <f>ROUND(Q32/Q36,2)</f>
        <v>0.22</v>
      </c>
      <c r="Q32" s="201">
        <v>2000</v>
      </c>
      <c r="R32" s="233">
        <f>ROUND(S32/$S$7*100,2)</f>
        <v>0.09</v>
      </c>
      <c r="S32" s="201">
        <f>H32+K32+N32+Q32</f>
        <v>100000</v>
      </c>
      <c r="T32" s="233">
        <f>ROUND(V32/V7*100,2)</f>
        <v>0.99</v>
      </c>
      <c r="U32" s="190">
        <f>ROUND(V32/V36,2)</f>
        <v>2.82</v>
      </c>
      <c r="V32" s="230">
        <v>348851</v>
      </c>
      <c r="W32" s="233">
        <f>ROUND(Y32/Y7*100,2)</f>
        <v>0.86</v>
      </c>
      <c r="X32" s="190">
        <f>ROUND(Y32/Y36,2)</f>
        <v>88.93</v>
      </c>
      <c r="Y32" s="230">
        <v>163000</v>
      </c>
      <c r="Z32" s="233">
        <f>ROUND(AB32/AB7*100,2)</f>
        <v>0.21</v>
      </c>
      <c r="AA32" s="190">
        <f>ROUND(AB32/AB36,2)</f>
        <v>2.16</v>
      </c>
      <c r="AB32" s="230">
        <v>18000</v>
      </c>
      <c r="AC32" s="233">
        <f>ROUND(AE32/AE7*100,2)</f>
        <v>0</v>
      </c>
      <c r="AD32" s="190">
        <f>ROUND(AE32/AE36,2)</f>
        <v>0</v>
      </c>
      <c r="AE32" s="230"/>
      <c r="AF32" s="233">
        <f>ROUND(AG32/$AG$7*100,2)</f>
        <v>0.77</v>
      </c>
      <c r="AG32" s="201">
        <f>V32+Y32+AB32+AE32</f>
        <v>529851</v>
      </c>
      <c r="AH32" s="233">
        <f>ROUND(AJ32/AJ7*100,2)</f>
        <v>0.17</v>
      </c>
      <c r="AI32" s="190">
        <f>ROUND(AJ32/AJ36,2)</f>
        <v>0.42</v>
      </c>
      <c r="AJ32" s="230">
        <v>74100</v>
      </c>
      <c r="AK32" s="233">
        <f>ROUND(AM32/AM7*100,2)</f>
        <v>0.3</v>
      </c>
      <c r="AL32" s="190">
        <f>ROUND(AM32/AM36,2)</f>
        <v>31.59</v>
      </c>
      <c r="AM32" s="230">
        <v>116268</v>
      </c>
      <c r="AN32" s="233">
        <f>ROUND(AP32/AP7*100,2)</f>
        <v>0.07</v>
      </c>
      <c r="AO32" s="190">
        <f>ROUND(AP32/AP36,2)</f>
        <v>0.81</v>
      </c>
      <c r="AP32" s="230">
        <v>5000</v>
      </c>
      <c r="AQ32" s="233">
        <f>ROUND(AR32/$AR$7*100,2)</f>
        <v>0.22</v>
      </c>
      <c r="AR32" s="201">
        <f>AJ32+AM32+AP32</f>
        <v>195368</v>
      </c>
      <c r="AS32" s="233">
        <f>ROUND(AU32/AU7*100,2)</f>
        <v>0.43</v>
      </c>
      <c r="AT32" s="190">
        <f>ROUND(AU32/AU36,2)+0.01</f>
        <v>1.27</v>
      </c>
      <c r="AU32" s="201">
        <v>250000</v>
      </c>
      <c r="AV32" s="233">
        <f>ROUND(AX32/AX7*100,2)</f>
        <v>0.24</v>
      </c>
      <c r="AW32" s="190">
        <f>ROUND(AX32/AX36,2)</f>
        <v>2.25</v>
      </c>
      <c r="AX32" s="230">
        <v>30000</v>
      </c>
      <c r="AY32" s="233">
        <f>ROUND(BA32/BA7*100,2)</f>
        <v>0.11</v>
      </c>
      <c r="AZ32" s="190">
        <f>ROUND(BA32/BA36,2)</f>
        <v>1.45</v>
      </c>
      <c r="BA32" s="201">
        <v>10000</v>
      </c>
      <c r="BB32" s="232">
        <f>ROUND(BC32/$BC$7*100,2)</f>
        <v>0.36</v>
      </c>
      <c r="BC32" s="201">
        <f>AU32+AX32+BA32</f>
        <v>290000</v>
      </c>
      <c r="BD32" s="233">
        <f>ROUND(BF32/BF7*100,2)</f>
        <v>0.35</v>
      </c>
      <c r="BE32" s="190">
        <f>ROUND(BF32/BF36,2)</f>
        <v>1.07</v>
      </c>
      <c r="BF32" s="201">
        <v>398000</v>
      </c>
      <c r="BG32" s="233">
        <f>ROUND(BI32/BI7*100,2)</f>
        <v>0.37</v>
      </c>
      <c r="BH32" s="190">
        <f>ROUND(BI32/BI36,2)</f>
        <v>75.12</v>
      </c>
      <c r="BI32" s="201">
        <v>400000</v>
      </c>
      <c r="BJ32" s="233">
        <f>ROUND(BL32/BL7*100,2)</f>
        <v>0</v>
      </c>
      <c r="BK32" s="190">
        <f>ROUND(BL32/BL36,2)</f>
        <v>0</v>
      </c>
      <c r="BL32" s="201">
        <v>0</v>
      </c>
      <c r="BM32" s="233">
        <f>ROUND(BO32/BO7*100,2)</f>
        <v>0.02</v>
      </c>
      <c r="BN32" s="190">
        <f>ROUND(BO32/BO36,2)</f>
        <v>0.31</v>
      </c>
      <c r="BO32" s="201">
        <v>5000</v>
      </c>
      <c r="BP32" s="232">
        <f>ROUND(BQ32/$BQ$7*100,2)</f>
        <v>0.29</v>
      </c>
      <c r="BQ32" s="201">
        <f>BF32+BI32+BL32+BO32</f>
        <v>803000</v>
      </c>
      <c r="BR32" s="233">
        <f>ROUND(BT32/BT7*100,2)</f>
        <v>0.09</v>
      </c>
      <c r="BS32" s="190">
        <f>ROUND(BT32/BT36,2)</f>
        <v>0.36</v>
      </c>
      <c r="BT32" s="230">
        <v>30000</v>
      </c>
      <c r="BU32" s="233">
        <f>ROUND(BW32/BW7*100,2)</f>
        <v>0.06</v>
      </c>
      <c r="BV32" s="190">
        <f>ROUND(BW32/BW36,2)</f>
        <v>8.17</v>
      </c>
      <c r="BW32" s="201">
        <v>10000</v>
      </c>
      <c r="BX32" s="233">
        <f>ROUND(BZ32/BZ7*100,2)</f>
        <v>0</v>
      </c>
      <c r="BY32" s="190">
        <f>ROUND(BZ32/BZ36,2)</f>
        <v>0</v>
      </c>
      <c r="BZ32" s="201">
        <v>0</v>
      </c>
      <c r="CA32" s="233">
        <f>ROUND(CC32/CC7*100,2)</f>
        <v>0</v>
      </c>
      <c r="CB32" s="190">
        <f>ROUND(CC32/CC36,2)</f>
        <v>0</v>
      </c>
      <c r="CC32" s="230">
        <v>0</v>
      </c>
      <c r="CD32" s="533">
        <f>ROUND(CE32/$CE$7*100,2)</f>
        <v>0.06</v>
      </c>
      <c r="CE32" s="201">
        <f>BT32+BW32+BZ32+CC32</f>
        <v>40000</v>
      </c>
      <c r="CF32" s="233">
        <f>ROUND(CH32/CH7*100,2)</f>
        <v>0.47</v>
      </c>
      <c r="CG32" s="190">
        <f>ROUND(CH32/CH36,2)</f>
        <v>1.63</v>
      </c>
      <c r="CH32" s="230">
        <v>286000</v>
      </c>
      <c r="CI32" s="233">
        <f>ROUND(CK32/CK7*100,2)</f>
        <v>0.13</v>
      </c>
      <c r="CJ32" s="190">
        <f>ROUND(CK32/CK36,2)</f>
        <v>12.07</v>
      </c>
      <c r="CK32" s="230">
        <v>53000</v>
      </c>
      <c r="CL32" s="233">
        <f>ROUND(CN32/CN7*100,2)</f>
        <v>0</v>
      </c>
      <c r="CM32" s="190">
        <f>ROUND(CN32/CN36,2)</f>
        <v>0</v>
      </c>
      <c r="CN32" s="230">
        <v>0</v>
      </c>
      <c r="CO32" s="233">
        <f>ROUND(CQ32/CQ7*100,2)</f>
        <v>0</v>
      </c>
      <c r="CP32" s="190">
        <f>ROUND(CQ32/CQ36,2)</f>
        <v>0</v>
      </c>
      <c r="CQ32" s="230">
        <v>0</v>
      </c>
      <c r="CR32" s="233">
        <f>ROUND(CS32/$CS$7*100,2)</f>
        <v>0.28</v>
      </c>
      <c r="CS32" s="201">
        <f t="shared" si="40"/>
        <v>339000</v>
      </c>
      <c r="CT32" s="233">
        <f>ROUND(CV32/CV7*100,2)</f>
        <v>0.18</v>
      </c>
      <c r="CU32" s="190">
        <f>ROUND(CV32/CV36,2)</f>
        <v>0.55</v>
      </c>
      <c r="CV32" s="230">
        <v>127989</v>
      </c>
      <c r="CW32" s="233">
        <f>ROUND(CY32/CY7*100,2)</f>
        <v>0.06</v>
      </c>
      <c r="CX32" s="190">
        <f>ROUND(CY32/CY36,2)</f>
        <v>7.47</v>
      </c>
      <c r="CY32" s="230">
        <v>32155</v>
      </c>
      <c r="CZ32" s="233">
        <f>ROUND(DB32/DB7*100,2)</f>
        <v>0.17</v>
      </c>
      <c r="DA32" s="190">
        <f>ROUND(DB32/DB36,2)</f>
        <v>1.58</v>
      </c>
      <c r="DB32" s="230">
        <v>22155</v>
      </c>
      <c r="DC32" s="233">
        <f>ROUND(DE32/DE7*100,2)</f>
        <v>0.07</v>
      </c>
      <c r="DD32" s="190">
        <f>ROUND(DE32/DE36,2)</f>
        <v>1.41</v>
      </c>
      <c r="DE32" s="230">
        <v>13376</v>
      </c>
      <c r="DF32" s="233">
        <f>ROUND(DG32/$DG$7*100,2)</f>
        <v>0.12</v>
      </c>
      <c r="DG32" s="201">
        <f>CV32+CY32+DB32+DE32</f>
        <v>195675</v>
      </c>
      <c r="DH32" s="233">
        <f>ROUND(DJ32/DJ7*100,2)</f>
        <v>0.27</v>
      </c>
      <c r="DI32" s="190">
        <f>ROUND(DJ32/DJ36,2)</f>
        <v>0.87</v>
      </c>
      <c r="DJ32" s="201">
        <v>150000</v>
      </c>
      <c r="DK32" s="233">
        <f>ROUND(DM32/DM7*100,2)</f>
        <v>0.07</v>
      </c>
      <c r="DL32" s="190">
        <f>ROUND(DM32/DM36,2)</f>
        <v>7.28</v>
      </c>
      <c r="DM32" s="201">
        <v>25000</v>
      </c>
      <c r="DN32" s="233">
        <f>ROUND(DP32/DP7*100,2)</f>
        <v>0.09</v>
      </c>
      <c r="DO32" s="190">
        <f>ROUND(DP32/DP36,2)</f>
        <v>0.99</v>
      </c>
      <c r="DP32" s="201">
        <v>5590</v>
      </c>
      <c r="DQ32" s="233">
        <f>ROUND(DS32/DS7*100,2)</f>
        <v>0.02</v>
      </c>
      <c r="DR32" s="190">
        <f>ROUND(DS32/DS36,2)</f>
        <v>0.2</v>
      </c>
      <c r="DS32" s="201">
        <v>1956</v>
      </c>
      <c r="DT32" s="232">
        <f t="shared" si="21"/>
        <v>0.16</v>
      </c>
      <c r="DU32" s="201">
        <f>DJ32+DM32+DP32+DS32</f>
        <v>182546</v>
      </c>
      <c r="DV32" s="196">
        <f>ROUND(DX32/DX7*100,2)</f>
        <v>0.32</v>
      </c>
      <c r="DW32" s="195">
        <f>ROUND(DX32/DX36,2)</f>
        <v>0.99</v>
      </c>
      <c r="DX32" s="198">
        <f>H32+V32+AJ32+AU32+BF32+BT32+CH32+CV32+DJ32</f>
        <v>1684940</v>
      </c>
      <c r="DY32" s="196">
        <f>ROUND(EA32/EA7*100,2)</f>
        <v>0.25</v>
      </c>
      <c r="DZ32" s="195">
        <f>ROUND(EA32/EA36,2)</f>
        <v>32.39</v>
      </c>
      <c r="EA32" s="198">
        <f>K32+Y32+AM32+BI32+BW32+CK32+CY32+DM32</f>
        <v>877423</v>
      </c>
      <c r="EB32" s="494">
        <f>ROUND(ED32/ED7*100,2)</f>
        <v>0.09</v>
      </c>
      <c r="EC32" s="195">
        <f>ROUND(ED32/ED36,2)</f>
        <v>0.82</v>
      </c>
      <c r="ED32" s="495">
        <f>N32+AB32+AX32+BL32+BZ32+CN32+DB32+DP32</f>
        <v>75745</v>
      </c>
      <c r="EE32" s="196">
        <f>ROUND(EG32/EG7*100,2)</f>
        <v>0.03</v>
      </c>
      <c r="EF32" s="195">
        <f>ROUND(EG32/EG36,2)</f>
        <v>0.5</v>
      </c>
      <c r="EG32" s="198">
        <f>Q32+AE32+AP32+BA32+BO32+CC32+CQ32+DE32+DS32</f>
        <v>37332</v>
      </c>
      <c r="EH32" s="494">
        <f>ROUND(EI32/EI7*100,2)</f>
        <v>0.25</v>
      </c>
      <c r="EI32" s="198">
        <f>DX32+EA32+ED32+EG32</f>
        <v>2675440</v>
      </c>
    </row>
    <row r="33" spans="1:139" ht="19.5" customHeight="1">
      <c r="A33" s="638"/>
      <c r="B33" s="642"/>
      <c r="C33" s="336"/>
      <c r="D33" s="372" t="s">
        <v>28</v>
      </c>
      <c r="E33" s="493">
        <v>27</v>
      </c>
      <c r="F33" s="233">
        <f>ROUND(H33/H7*100,2)</f>
        <v>0.12</v>
      </c>
      <c r="G33" s="190">
        <f>ROUND(H33/H36,2)</f>
        <v>0.4</v>
      </c>
      <c r="H33" s="201">
        <v>70000</v>
      </c>
      <c r="I33" s="233">
        <f>ROUND(K33/K7*100,2)</f>
        <v>0.37</v>
      </c>
      <c r="J33" s="190">
        <f>ROUND(K33/K36,2)</f>
        <v>44.84</v>
      </c>
      <c r="K33" s="201">
        <v>130000</v>
      </c>
      <c r="L33" s="233">
        <f>ROUND(N33/N7*100,2)</f>
        <v>0</v>
      </c>
      <c r="M33" s="190">
        <f>ROUND(N33/N36,2)</f>
        <v>0</v>
      </c>
      <c r="N33" s="201">
        <v>0</v>
      </c>
      <c r="O33" s="233">
        <f>ROUND(Q33/Q7*100,2)</f>
        <v>0</v>
      </c>
      <c r="P33" s="190">
        <f>ROUND(Q33/Q36,2)</f>
        <v>0</v>
      </c>
      <c r="Q33" s="201">
        <v>0</v>
      </c>
      <c r="R33" s="233">
        <f>ROUND(S33/$S$7*100,2)</f>
        <v>0.18</v>
      </c>
      <c r="S33" s="201">
        <f>H33+K33+N33+Q33</f>
        <v>200000</v>
      </c>
      <c r="T33" s="233">
        <f>ROUND(V33/V7*100,2)</f>
        <v>0</v>
      </c>
      <c r="U33" s="190">
        <f>ROUND(V33/V36,2)</f>
        <v>0</v>
      </c>
      <c r="V33" s="230">
        <v>0</v>
      </c>
      <c r="W33" s="233">
        <f>ROUND(Y33/Y7*100,2)</f>
        <v>0</v>
      </c>
      <c r="X33" s="190">
        <f>ROUND(Y33/Y36,2)</f>
        <v>0</v>
      </c>
      <c r="Y33" s="230">
        <v>0</v>
      </c>
      <c r="Z33" s="233">
        <f>ROUND(AB33/AB7*100,2)</f>
        <v>0.05</v>
      </c>
      <c r="AA33" s="190">
        <f>ROUND(AB33/AB36,2)</f>
        <v>0.48</v>
      </c>
      <c r="AB33" s="230">
        <v>4000</v>
      </c>
      <c r="AC33" s="233">
        <f>ROUND(AE33/AE7*100,2)</f>
        <v>0</v>
      </c>
      <c r="AD33" s="190">
        <f>ROUND(AE33/AE36,2)</f>
        <v>0</v>
      </c>
      <c r="AE33" s="230"/>
      <c r="AF33" s="233">
        <f>ROUND(AG33/$AG$7*100,2)</f>
        <v>0.01</v>
      </c>
      <c r="AG33" s="201">
        <f>V33+Y33+AB33+AE33</f>
        <v>4000</v>
      </c>
      <c r="AH33" s="233">
        <f>ROUND(AJ33/AJ7*100,2)-0.01</f>
        <v>0.09000000000000001</v>
      </c>
      <c r="AI33" s="190">
        <f>ROUND(AJ33/AJ36,2)</f>
        <v>0.24</v>
      </c>
      <c r="AJ33" s="230">
        <v>42150</v>
      </c>
      <c r="AK33" s="233">
        <f>ROUND(AM33/AM7*100,2)</f>
        <v>0.14</v>
      </c>
      <c r="AL33" s="190">
        <f>ROUND(AM33/AM36,2)+0.01</f>
        <v>14.75</v>
      </c>
      <c r="AM33" s="230">
        <v>54260</v>
      </c>
      <c r="AN33" s="233">
        <f>ROUND(AP33/AP7*100,2)</f>
        <v>0.48</v>
      </c>
      <c r="AO33" s="190">
        <f>ROUND(AP33/AP36,2)</f>
        <v>5.58</v>
      </c>
      <c r="AP33" s="230">
        <v>34440</v>
      </c>
      <c r="AQ33" s="233">
        <f>ROUND(AR33/$AR$7*100,2)</f>
        <v>0.15</v>
      </c>
      <c r="AR33" s="201">
        <f>AJ33+AM33+AP33</f>
        <v>130850</v>
      </c>
      <c r="AS33" s="233">
        <f>ROUND(AU33/AU7*100,2)</f>
        <v>0.43</v>
      </c>
      <c r="AT33" s="190">
        <f>ROUND(AU33/AU36,2)+0.01</f>
        <v>1.27</v>
      </c>
      <c r="AU33" s="201">
        <v>250000</v>
      </c>
      <c r="AV33" s="233">
        <f>ROUND(AX33/AX7*100,2)+0.01</f>
        <v>0.4</v>
      </c>
      <c r="AW33" s="190">
        <f>ROUND(AX33/AX36,2)</f>
        <v>3.76</v>
      </c>
      <c r="AX33" s="230">
        <v>50000</v>
      </c>
      <c r="AY33" s="233">
        <f>ROUND(BA33/BA7*100,2)</f>
        <v>0.27</v>
      </c>
      <c r="AZ33" s="190">
        <f>ROUND(BA33/BA36,2)</f>
        <v>3.62</v>
      </c>
      <c r="BA33" s="201">
        <v>25000</v>
      </c>
      <c r="BB33" s="232">
        <f>ROUND(BC33/$BC$7*100,2)</f>
        <v>0.4</v>
      </c>
      <c r="BC33" s="201">
        <f>AU33+AX33+BA33</f>
        <v>325000</v>
      </c>
      <c r="BD33" s="233">
        <f>ROUND(BF33/BF7*100,2)</f>
        <v>0.34</v>
      </c>
      <c r="BE33" s="190">
        <f>ROUND(BF33/BF36,2)</f>
        <v>1.05</v>
      </c>
      <c r="BF33" s="201">
        <v>389150</v>
      </c>
      <c r="BG33" s="233">
        <f>ROUND(BI33/BI7*100,2)</f>
        <v>0.37</v>
      </c>
      <c r="BH33" s="190">
        <f>ROUND(BI33/BI36,2)</f>
        <v>75.12</v>
      </c>
      <c r="BI33" s="201">
        <v>400000</v>
      </c>
      <c r="BJ33" s="233">
        <f>ROUND(BL33/BL7*100,2)</f>
        <v>0</v>
      </c>
      <c r="BK33" s="190">
        <f>ROUND(BL33/BL36,2)</f>
        <v>0</v>
      </c>
      <c r="BL33" s="201">
        <v>0</v>
      </c>
      <c r="BM33" s="233">
        <f>ROUND(BO33/BO7*100,2)</f>
        <v>0.02</v>
      </c>
      <c r="BN33" s="190">
        <f>ROUND(BO33/BO36,2)</f>
        <v>0.31</v>
      </c>
      <c r="BO33" s="201">
        <v>5000</v>
      </c>
      <c r="BP33" s="232">
        <f>ROUND(BQ33/$BQ$7*100,2)</f>
        <v>0.29</v>
      </c>
      <c r="BQ33" s="201">
        <f>BF33+BI33+BL33+BO33</f>
        <v>794150</v>
      </c>
      <c r="BR33" s="233">
        <f>ROUND(BT33/BT7*100,2)-0.01</f>
        <v>0.58</v>
      </c>
      <c r="BS33" s="190">
        <f>ROUND(BT33/BT36,2)+0.01</f>
        <v>2.3899999999999997</v>
      </c>
      <c r="BT33" s="230">
        <v>200000</v>
      </c>
      <c r="BU33" s="233">
        <f>ROUND(BW33/BW7*100,2)+0.01</f>
        <v>0.32</v>
      </c>
      <c r="BV33" s="190">
        <f>ROUND(BW33/BW36,2)</f>
        <v>40.85</v>
      </c>
      <c r="BW33" s="201">
        <v>50000</v>
      </c>
      <c r="BX33" s="233">
        <f>ROUND(BZ33/BZ7*100,2)</f>
        <v>0</v>
      </c>
      <c r="BY33" s="190">
        <f>ROUND(BZ33/BZ36,2)</f>
        <v>0</v>
      </c>
      <c r="BZ33" s="201">
        <v>0</v>
      </c>
      <c r="CA33" s="233">
        <f>ROUND(CC33/CC7*100,2)</f>
        <v>0</v>
      </c>
      <c r="CB33" s="190">
        <f>ROUND(CC33/CC36,2)</f>
        <v>0</v>
      </c>
      <c r="CC33" s="230">
        <v>0</v>
      </c>
      <c r="CD33" s="533">
        <f>ROUND(CE33/$CE$7*100,2)</f>
        <v>0.4</v>
      </c>
      <c r="CE33" s="201">
        <f>BT33+BW33+BZ33+CC33</f>
        <v>250000</v>
      </c>
      <c r="CF33" s="233">
        <f>ROUND(CH33/CH7*100,2)</f>
        <v>0.53</v>
      </c>
      <c r="CG33" s="190">
        <f>ROUND(CH33/CH36,2)</f>
        <v>1.83</v>
      </c>
      <c r="CH33" s="230">
        <v>320584</v>
      </c>
      <c r="CI33" s="233">
        <f>ROUND(CK33/CK7*100,2)</f>
        <v>0.26</v>
      </c>
      <c r="CJ33" s="190">
        <f>ROUND(CK33/CK36,2)-0.01</f>
        <v>24.139999999999997</v>
      </c>
      <c r="CK33" s="230">
        <v>106000</v>
      </c>
      <c r="CL33" s="233">
        <f>ROUND(CN33/CN7*100,2)</f>
        <v>0</v>
      </c>
      <c r="CM33" s="190">
        <f>ROUND(CN33/CN36,2)</f>
        <v>0</v>
      </c>
      <c r="CN33" s="230">
        <v>0</v>
      </c>
      <c r="CO33" s="233">
        <f>ROUND(CQ33/CQ7*100,2)</f>
        <v>0</v>
      </c>
      <c r="CP33" s="190">
        <f>ROUND(CQ33/CQ36,2)</f>
        <v>0</v>
      </c>
      <c r="CQ33" s="230">
        <v>0</v>
      </c>
      <c r="CR33" s="233">
        <f>ROUND(CS33/$CS$7*100,2)</f>
        <v>0.35</v>
      </c>
      <c r="CS33" s="201">
        <f t="shared" si="40"/>
        <v>426584</v>
      </c>
      <c r="CT33" s="233">
        <f>ROUND(CV33/CV7*100,2)</f>
        <v>0.27</v>
      </c>
      <c r="CU33" s="190">
        <f>ROUND(CV33/CV36,2)+0.01</f>
        <v>0.87</v>
      </c>
      <c r="CV33" s="230">
        <v>200000</v>
      </c>
      <c r="CW33" s="233">
        <f>ROUND(CY33/CY7*100,2)</f>
        <v>0.65</v>
      </c>
      <c r="CX33" s="190">
        <f>ROUND(CY33/CY36,2)</f>
        <v>81.92</v>
      </c>
      <c r="CY33" s="230">
        <v>352595</v>
      </c>
      <c r="CZ33" s="233">
        <f>ROUND(DB33/DB7*100,2)</f>
        <v>0.17</v>
      </c>
      <c r="DA33" s="190">
        <f>ROUND(DB33/DB36,2)</f>
        <v>1.58</v>
      </c>
      <c r="DB33" s="230">
        <v>22155</v>
      </c>
      <c r="DC33" s="233">
        <f>ROUND(DE33/DE7*100,2)</f>
        <v>0.07</v>
      </c>
      <c r="DD33" s="190">
        <f>ROUND(DE33/DE36,2)</f>
        <v>1.43</v>
      </c>
      <c r="DE33" s="230">
        <v>13567</v>
      </c>
      <c r="DF33" s="233">
        <f>ROUND(DG33/$DG$7*100,2)</f>
        <v>0.37</v>
      </c>
      <c r="DG33" s="201">
        <f>CV33+CY33+DB33+DE33</f>
        <v>588317</v>
      </c>
      <c r="DH33" s="233">
        <f>ROUND(DJ33/DJ7*100,2)</f>
        <v>0.08</v>
      </c>
      <c r="DI33" s="190">
        <f>ROUND(DJ33/DJ36,2)</f>
        <v>0.27</v>
      </c>
      <c r="DJ33" s="201">
        <v>46206</v>
      </c>
      <c r="DK33" s="233">
        <f>ROUND(DM33/DM7*100,2)</f>
        <v>0.17</v>
      </c>
      <c r="DL33" s="190">
        <f>ROUND(DM33/DM36,2)+0.01</f>
        <v>18.44</v>
      </c>
      <c r="DM33" s="201">
        <v>63300</v>
      </c>
      <c r="DN33" s="233">
        <f>ROUND(DP33/DP7*100,2)</f>
        <v>0.16</v>
      </c>
      <c r="DO33" s="190">
        <f>ROUND(DP33/DP36,2)</f>
        <v>1.84</v>
      </c>
      <c r="DP33" s="201">
        <v>10391</v>
      </c>
      <c r="DQ33" s="233">
        <f>ROUND(DS33/DS7*100,2)</f>
        <v>0.01</v>
      </c>
      <c r="DR33" s="190">
        <f>ROUND(DS33/DS36,2)</f>
        <v>0.11</v>
      </c>
      <c r="DS33" s="201">
        <v>1021</v>
      </c>
      <c r="DT33" s="232">
        <f t="shared" si="21"/>
        <v>0.11</v>
      </c>
      <c r="DU33" s="201">
        <f>DJ33+DM33+DP33+DS33</f>
        <v>120918</v>
      </c>
      <c r="DV33" s="196">
        <f>ROUND(DX33/DX7*100,2)</f>
        <v>0.29</v>
      </c>
      <c r="DW33" s="195">
        <f>ROUND(DX33/DX36,2)-0.01</f>
        <v>0.88</v>
      </c>
      <c r="DX33" s="198">
        <f>H33+V33+AJ33+AU33+BF33+BT33+CH33+CV33+DJ33</f>
        <v>1518090</v>
      </c>
      <c r="DY33" s="196">
        <f>ROUND(EA33/EA7*100,2)</f>
        <v>0.33</v>
      </c>
      <c r="DZ33" s="195">
        <f>ROUND(EA33/EA36,2)</f>
        <v>42.68</v>
      </c>
      <c r="EA33" s="198">
        <f>K33+Y33+AM33+BI33+BW33+CK33+CY33+DM33</f>
        <v>1156155</v>
      </c>
      <c r="EB33" s="494">
        <f>ROUND(ED33/ED7*100,2)</f>
        <v>0.1</v>
      </c>
      <c r="EC33" s="195">
        <f>ROUND(ED33/ED36,2)</f>
        <v>0.94</v>
      </c>
      <c r="ED33" s="495">
        <f>N33+AB33+AX33+BL33+BZ33+CN33+DB33+DP33</f>
        <v>86546</v>
      </c>
      <c r="EE33" s="196">
        <f>ROUND(EG33/EG7*100,2)</f>
        <v>0.07</v>
      </c>
      <c r="EF33" s="195">
        <f>ROUND(EG33/EG36,2)-0.01</f>
        <v>1.05</v>
      </c>
      <c r="EG33" s="198">
        <f>Q33+AE33+AP33+BA33+BO33+CC33+CQ33+DE33+DS33</f>
        <v>79028</v>
      </c>
      <c r="EH33" s="494">
        <f>ROUND(EI33/EI7*100,2)</f>
        <v>0.26</v>
      </c>
      <c r="EI33" s="198">
        <f>DX33+EA33+ED33+EG33</f>
        <v>2839819</v>
      </c>
    </row>
    <row r="34" spans="1:139" ht="31.5" customHeight="1">
      <c r="A34" s="638"/>
      <c r="B34" s="642"/>
      <c r="C34" s="336"/>
      <c r="D34" s="337" t="s">
        <v>29</v>
      </c>
      <c r="E34" s="493">
        <v>28</v>
      </c>
      <c r="F34" s="233">
        <f>ROUND(H34/H7*100,2)-0.02</f>
        <v>0.21000000000000002</v>
      </c>
      <c r="G34" s="190">
        <f>ROUND(H34/H36,2)</f>
        <v>0.74</v>
      </c>
      <c r="H34" s="201">
        <v>130000</v>
      </c>
      <c r="I34" s="233">
        <f>ROUND(K34/K7*100,2)-0.01</f>
        <v>0.39</v>
      </c>
      <c r="J34" s="190">
        <f>ROUND(K34/K36,2)</f>
        <v>48.29</v>
      </c>
      <c r="K34" s="201">
        <v>140000</v>
      </c>
      <c r="L34" s="233">
        <f>ROUND(N34/N7*100,2)</f>
        <v>0</v>
      </c>
      <c r="M34" s="190">
        <f>ROUND(N34/N36,2)</f>
        <v>0</v>
      </c>
      <c r="N34" s="201">
        <v>0</v>
      </c>
      <c r="O34" s="233">
        <f>ROUND(Q34/Q7*100,2)</f>
        <v>0.29</v>
      </c>
      <c r="P34" s="190">
        <f>ROUND(Q34/Q36,2)</f>
        <v>3.37</v>
      </c>
      <c r="Q34" s="201">
        <v>30000</v>
      </c>
      <c r="R34" s="233">
        <f>ROUND(S34/$S$7*100,2)</f>
        <v>0.27</v>
      </c>
      <c r="S34" s="201">
        <f>H34+K34+N34+Q34</f>
        <v>300000</v>
      </c>
      <c r="T34" s="233">
        <f>ROUND(V34/V7*100,2)</f>
        <v>0</v>
      </c>
      <c r="U34" s="190">
        <f>ROUND(V34/V36,2)</f>
        <v>0</v>
      </c>
      <c r="V34" s="230">
        <v>0</v>
      </c>
      <c r="W34" s="233">
        <f>ROUND(Y34/Y7*100,2)</f>
        <v>0</v>
      </c>
      <c r="X34" s="190">
        <f>ROUND(Y34/Y36,2)</f>
        <v>0</v>
      </c>
      <c r="Y34" s="230">
        <v>0</v>
      </c>
      <c r="Z34" s="233">
        <f>ROUND(AB34/AB7*100,2)</f>
        <v>0</v>
      </c>
      <c r="AA34" s="190">
        <f>ROUND(AB34/AB36,2)</f>
        <v>0</v>
      </c>
      <c r="AB34" s="230">
        <v>0</v>
      </c>
      <c r="AC34" s="233">
        <f>ROUND(AE34/AE7*100,2)-0.01</f>
        <v>1.3699999999999999</v>
      </c>
      <c r="AD34" s="190">
        <f>ROUND(AE34/AE36,2)-0.01</f>
        <v>19.889999999999997</v>
      </c>
      <c r="AE34" s="230">
        <v>83054</v>
      </c>
      <c r="AF34" s="233">
        <f>ROUND(AG34/$AG$7*100,2)</f>
        <v>0.12</v>
      </c>
      <c r="AG34" s="201">
        <f>V34+Y34+AB34+AE34</f>
        <v>83054</v>
      </c>
      <c r="AH34" s="233">
        <f>ROUND(AJ34/AJ7*100,2)</f>
        <v>0.05</v>
      </c>
      <c r="AI34" s="190">
        <f>ROUND(AJ34/AJ36,2)</f>
        <v>0.11</v>
      </c>
      <c r="AJ34" s="230">
        <v>20000</v>
      </c>
      <c r="AK34" s="233">
        <f>ROUND(AM34/AM7*100,2)</f>
        <v>0.67</v>
      </c>
      <c r="AL34" s="190">
        <f>ROUND(AM34/AM36,2)</f>
        <v>70.8</v>
      </c>
      <c r="AM34" s="230">
        <v>260540</v>
      </c>
      <c r="AN34" s="233">
        <f>ROUND(AP34/AP7*100,2)</f>
        <v>0</v>
      </c>
      <c r="AO34" s="190">
        <f>ROUND(AP34/AP36,2)</f>
        <v>0</v>
      </c>
      <c r="AP34" s="230">
        <v>0</v>
      </c>
      <c r="AQ34" s="233">
        <f>ROUND(AR34/$AR$7*100,2)+0.01</f>
        <v>0.32</v>
      </c>
      <c r="AR34" s="201">
        <f>AJ34+AM34+AP34</f>
        <v>280540</v>
      </c>
      <c r="AS34" s="233">
        <f>ROUND(AU34/AU7*100,2)</f>
        <v>0.17</v>
      </c>
      <c r="AT34" s="190">
        <f>ROUND(AU34/AU36,2)</f>
        <v>0.51</v>
      </c>
      <c r="AU34" s="201">
        <v>100000</v>
      </c>
      <c r="AV34" s="233">
        <f>ROUND(AX34/AX7*100,2)</f>
        <v>1.18</v>
      </c>
      <c r="AW34" s="190">
        <f>ROUND(AX34/AX36,2)+0.01</f>
        <v>11.28</v>
      </c>
      <c r="AX34" s="230">
        <v>150000</v>
      </c>
      <c r="AY34" s="233">
        <f>ROUND(BA34/BA7*100,2)</f>
        <v>0.54</v>
      </c>
      <c r="AZ34" s="190">
        <f>ROUND(BA34/BA36,2)+0.01</f>
        <v>7.25</v>
      </c>
      <c r="BA34" s="201">
        <v>50000</v>
      </c>
      <c r="BB34" s="232">
        <f>ROUND(BC34/$BC$7*100,2)</f>
        <v>0.37</v>
      </c>
      <c r="BC34" s="201">
        <f>AU34+AX34+BA34</f>
        <v>300000</v>
      </c>
      <c r="BD34" s="233">
        <f>ROUND(BF34/BF7*100,2)</f>
        <v>0.26</v>
      </c>
      <c r="BE34" s="190">
        <f>ROUND(BF34/BF36,2)</f>
        <v>0.81</v>
      </c>
      <c r="BF34" s="201">
        <v>300000</v>
      </c>
      <c r="BG34" s="233">
        <f>ROUND(BI34/BI7*100,2)</f>
        <v>0.05</v>
      </c>
      <c r="BH34" s="190">
        <f>ROUND(BI34/BI36,2)</f>
        <v>9.39</v>
      </c>
      <c r="BI34" s="201">
        <v>50000</v>
      </c>
      <c r="BJ34" s="233">
        <f>ROUND(BL34/BL7*100,2)</f>
        <v>0</v>
      </c>
      <c r="BK34" s="190">
        <f>ROUND(BL34/BL36,2)</f>
        <v>0</v>
      </c>
      <c r="BL34" s="201">
        <v>0</v>
      </c>
      <c r="BM34" s="233">
        <f>ROUND(BO34/BO7*100,2)</f>
        <v>0.02</v>
      </c>
      <c r="BN34" s="190">
        <f>ROUND(BO34/BO36,2)</f>
        <v>0.31</v>
      </c>
      <c r="BO34" s="201">
        <v>5000</v>
      </c>
      <c r="BP34" s="232">
        <f>ROUND(BQ34/$BQ$7*100,2)</f>
        <v>0.13</v>
      </c>
      <c r="BQ34" s="201">
        <f>BF34+BI34+BL34+BO34</f>
        <v>355000</v>
      </c>
      <c r="BR34" s="233">
        <f>ROUND(BT34/BT7*100,2)</f>
        <v>0.06</v>
      </c>
      <c r="BS34" s="190">
        <f>ROUND(BT34/BT36,2)</f>
        <v>0.24</v>
      </c>
      <c r="BT34" s="230">
        <v>20000</v>
      </c>
      <c r="BU34" s="233">
        <f>ROUND(BW34/BW7*100,2)</f>
        <v>0</v>
      </c>
      <c r="BV34" s="190">
        <f>ROUND(BW34/BW36,2)</f>
        <v>0</v>
      </c>
      <c r="BW34" s="201">
        <v>0</v>
      </c>
      <c r="BX34" s="233">
        <f>ROUND(BZ34/BZ7*100,2)</f>
        <v>0</v>
      </c>
      <c r="BY34" s="190">
        <f>ROUND(BZ34/BZ36,2)</f>
        <v>0</v>
      </c>
      <c r="BZ34" s="201">
        <v>0</v>
      </c>
      <c r="CA34" s="233">
        <f>ROUND(CC34/CC7*100,2)</f>
        <v>0</v>
      </c>
      <c r="CB34" s="190">
        <f>ROUND(CC34/CC36,2)</f>
        <v>0</v>
      </c>
      <c r="CC34" s="230">
        <v>0</v>
      </c>
      <c r="CD34" s="533">
        <f>ROUND(CE34/$CE$7*100,2)</f>
        <v>0.03</v>
      </c>
      <c r="CE34" s="201">
        <f>BT34+BW34+BZ34+CC34</f>
        <v>20000</v>
      </c>
      <c r="CF34" s="233">
        <f>ROUND(CH34/CH7*100,2)</f>
        <v>0</v>
      </c>
      <c r="CG34" s="190">
        <f>ROUND(CH34/CH36,2)</f>
        <v>0</v>
      </c>
      <c r="CH34" s="230">
        <v>0</v>
      </c>
      <c r="CI34" s="233">
        <f>ROUND(CK34/CK7*100,2)</f>
        <v>0</v>
      </c>
      <c r="CJ34" s="190">
        <f>ROUND(CK34/CK36,2)</f>
        <v>0</v>
      </c>
      <c r="CK34" s="230">
        <v>0</v>
      </c>
      <c r="CL34" s="233">
        <f>ROUND(CN34/CN7*100,2)</f>
        <v>0</v>
      </c>
      <c r="CM34" s="190">
        <f>ROUND(CN34/CN36,2)</f>
        <v>0</v>
      </c>
      <c r="CN34" s="230">
        <v>0</v>
      </c>
      <c r="CO34" s="233">
        <f>ROUND(CQ34/CQ7*100,2)</f>
        <v>0</v>
      </c>
      <c r="CP34" s="190">
        <f>ROUND(CQ34/CQ36,2)</f>
        <v>0</v>
      </c>
      <c r="CQ34" s="230">
        <v>0</v>
      </c>
      <c r="CR34" s="233">
        <f>ROUND(CS34/$CS$7*100,2)</f>
        <v>0</v>
      </c>
      <c r="CS34" s="201">
        <f t="shared" si="40"/>
        <v>0</v>
      </c>
      <c r="CT34" s="233">
        <f>ROUND(CV34/CV7*100,2)</f>
        <v>0.23</v>
      </c>
      <c r="CU34" s="190">
        <f>ROUND(CV34/CV36,2)</f>
        <v>0.73</v>
      </c>
      <c r="CV34" s="230">
        <v>169375</v>
      </c>
      <c r="CW34" s="233">
        <f>ROUND(CY34/CY7*100,2)</f>
        <v>0.19</v>
      </c>
      <c r="CX34" s="190">
        <f>ROUND(CY34/CY36,2)</f>
        <v>24.37</v>
      </c>
      <c r="CY34" s="230">
        <v>104875</v>
      </c>
      <c r="CZ34" s="233">
        <f>ROUND(DB34/DB7*100,2)</f>
        <v>0</v>
      </c>
      <c r="DA34" s="190">
        <f>ROUND(DB34/DB36,2)</f>
        <v>0</v>
      </c>
      <c r="DB34" s="230">
        <v>0</v>
      </c>
      <c r="DC34" s="233">
        <f>ROUND(DE34/DE7*100,2)</f>
        <v>0</v>
      </c>
      <c r="DD34" s="190">
        <f>ROUND(DE34/DE36,2)</f>
        <v>0</v>
      </c>
      <c r="DE34" s="230">
        <v>0</v>
      </c>
      <c r="DF34" s="233">
        <f>ROUND(DG34/$DG$7*100,2)</f>
        <v>0.17</v>
      </c>
      <c r="DG34" s="201">
        <f>CV34+CY34+DB34+DE34</f>
        <v>274250</v>
      </c>
      <c r="DH34" s="233">
        <f>ROUND(DJ34/DJ7*100,2)</f>
        <v>0.11</v>
      </c>
      <c r="DI34" s="190">
        <f>ROUND(DJ34/DJ36,2)</f>
        <v>0.35</v>
      </c>
      <c r="DJ34" s="201">
        <v>60000</v>
      </c>
      <c r="DK34" s="233">
        <f>ROUND(DM34/DM7*100,2)</f>
        <v>0</v>
      </c>
      <c r="DL34" s="190">
        <f>ROUND(DM34/DM36,2)</f>
        <v>0</v>
      </c>
      <c r="DM34" s="201">
        <v>0</v>
      </c>
      <c r="DN34" s="233">
        <f>ROUND(DP34/DP7*100,2)</f>
        <v>0</v>
      </c>
      <c r="DO34" s="190">
        <f>ROUND(DP34/DP36,2)</f>
        <v>0</v>
      </c>
      <c r="DP34" s="201">
        <v>0</v>
      </c>
      <c r="DQ34" s="233">
        <f>ROUND(DS34/DS7*100,2)</f>
        <v>0</v>
      </c>
      <c r="DR34" s="190">
        <f>ROUND(DS34/DS36,2)</f>
        <v>0</v>
      </c>
      <c r="DS34" s="201">
        <v>0</v>
      </c>
      <c r="DT34" s="232">
        <f>ROUND(DU34/$DU$7*100,2)</f>
        <v>0.05</v>
      </c>
      <c r="DU34" s="201">
        <f>DJ34+DM34+DP34+DS34</f>
        <v>60000</v>
      </c>
      <c r="DV34" s="196">
        <f>ROUND(DX34/DX7*100,2)</f>
        <v>0.15</v>
      </c>
      <c r="DW34" s="195">
        <f>ROUND(DX34/DX36,2)</f>
        <v>0.47</v>
      </c>
      <c r="DX34" s="198">
        <f>H34+V34+AJ34+AU34+BF34+BT34+CH34+CV34+DJ34</f>
        <v>799375</v>
      </c>
      <c r="DY34" s="196">
        <f>ROUND(EA34/EA7*100,2)</f>
        <v>0.16</v>
      </c>
      <c r="DZ34" s="195">
        <f>ROUND(EA34/EA36,2)</f>
        <v>20.5</v>
      </c>
      <c r="EA34" s="198">
        <f>K34+Y34+AM34+BI34+BW34+CK34+CY34+DM34</f>
        <v>555415</v>
      </c>
      <c r="EB34" s="494">
        <f>ROUND(ED34/ED7*100,2)</f>
        <v>0.17</v>
      </c>
      <c r="EC34" s="195">
        <f>ROUND(ED34/ED36,2)</f>
        <v>1.63</v>
      </c>
      <c r="ED34" s="495">
        <f>N34+AB34+AX34+BL34+BZ34+CN34+DB34+DP34</f>
        <v>150000</v>
      </c>
      <c r="EE34" s="196">
        <f>ROUND(EG34/EG7*100,2)</f>
        <v>0.15</v>
      </c>
      <c r="EF34" s="195">
        <f>ROUND(EG34/EG36,2)-0.01</f>
        <v>2.25</v>
      </c>
      <c r="EG34" s="198">
        <f>Q34+AE34+AP34+BA34+BO34+CC34+CQ34+DE34+DS34</f>
        <v>168054</v>
      </c>
      <c r="EH34" s="494">
        <f>ROUND(EI34/EI7*100,2)</f>
        <v>0.15</v>
      </c>
      <c r="EI34" s="198">
        <f>DX34+EA34+ED34+EG34</f>
        <v>1672844</v>
      </c>
    </row>
    <row r="35" spans="1:139" ht="24" customHeight="1" thickBot="1">
      <c r="A35" s="639"/>
      <c r="B35" s="643"/>
      <c r="C35" s="373"/>
      <c r="D35" s="374" t="s">
        <v>16</v>
      </c>
      <c r="E35" s="496">
        <v>29</v>
      </c>
      <c r="F35" s="318">
        <f>ROUND(H35/H7*100,2)</f>
        <v>1.02</v>
      </c>
      <c r="G35" s="238">
        <f>ROUND(H35/H36,2)</f>
        <v>3.29</v>
      </c>
      <c r="H35" s="204">
        <v>575311</v>
      </c>
      <c r="I35" s="318">
        <f>ROUND(K35/K7*100,2)</f>
        <v>0.92</v>
      </c>
      <c r="J35" s="238">
        <f>ROUND(K35/K36,2)</f>
        <v>110.38</v>
      </c>
      <c r="K35" s="204">
        <v>320000</v>
      </c>
      <c r="L35" s="318">
        <f>ROUND(N35/N7*100,2)</f>
        <v>0.76</v>
      </c>
      <c r="M35" s="238">
        <f>ROUND(N35/N36,2)</f>
        <v>6.48</v>
      </c>
      <c r="N35" s="204">
        <v>73000</v>
      </c>
      <c r="O35" s="318">
        <f>ROUND(Q35/Q7*100,2)</f>
        <v>0.46</v>
      </c>
      <c r="P35" s="238">
        <f>ROUND(Q35/Q36,2)</f>
        <v>5.3</v>
      </c>
      <c r="Q35" s="204">
        <v>47200</v>
      </c>
      <c r="R35" s="241">
        <f>ROUND(S35/$S$7*100,2)+0.02</f>
        <v>0.93</v>
      </c>
      <c r="S35" s="242">
        <f>H35+K35+N35+Q35</f>
        <v>1015511</v>
      </c>
      <c r="T35" s="318">
        <f>ROUND(V35/V7*100,2)</f>
        <v>0.11</v>
      </c>
      <c r="U35" s="238">
        <f>ROUND(V35/V36,2)</f>
        <v>0.31</v>
      </c>
      <c r="V35" s="267">
        <v>38000</v>
      </c>
      <c r="W35" s="318">
        <f>ROUND(Y35/Y7*100,2)-0.01</f>
        <v>0.33</v>
      </c>
      <c r="X35" s="238">
        <f>ROUND(Y35/Y36,2)-0.01</f>
        <v>34.910000000000004</v>
      </c>
      <c r="Y35" s="267">
        <v>64000</v>
      </c>
      <c r="Z35" s="318">
        <f>ROUND(AB35/AB7*100,2)</f>
        <v>0</v>
      </c>
      <c r="AA35" s="238">
        <f>ROUND(AB35/AB36,2)</f>
        <v>0</v>
      </c>
      <c r="AB35" s="267">
        <v>0</v>
      </c>
      <c r="AC35" s="318">
        <f>ROUND(AE35/AE7*100,2)</f>
        <v>0</v>
      </c>
      <c r="AD35" s="238">
        <f>ROUND(AE35/AE36,2)</f>
        <v>0</v>
      </c>
      <c r="AE35" s="267"/>
      <c r="AF35" s="318">
        <f>ROUND(AG35/$AG$7*100,2)-0.01</f>
        <v>0.13999999999999999</v>
      </c>
      <c r="AG35" s="204">
        <f>V35+Y35+AB35+AE35</f>
        <v>102000</v>
      </c>
      <c r="AH35" s="318">
        <f>ROUND(AJ35/AJ7*100,2)</f>
        <v>0.04</v>
      </c>
      <c r="AI35" s="238">
        <f>ROUND(AJ35/AJ36,2)</f>
        <v>0.1</v>
      </c>
      <c r="AJ35" s="267">
        <v>17890</v>
      </c>
      <c r="AK35" s="318">
        <f>ROUND(AM35/AM7*100,2)</f>
        <v>0.62</v>
      </c>
      <c r="AL35" s="238">
        <f>ROUND(AM35/AM36,2)</f>
        <v>65.27</v>
      </c>
      <c r="AM35" s="267">
        <v>240211</v>
      </c>
      <c r="AN35" s="318">
        <f>ROUND(AP35/AP7*100,2)</f>
        <v>0</v>
      </c>
      <c r="AO35" s="238">
        <f>ROUND(AP35/AP36,2)</f>
        <v>0</v>
      </c>
      <c r="AP35" s="267">
        <v>0</v>
      </c>
      <c r="AQ35" s="241">
        <f>ROUND(AR35/$AR$7*100,2)</f>
        <v>0.29</v>
      </c>
      <c r="AR35" s="242">
        <f>AJ35+AM35+AP35</f>
        <v>258101</v>
      </c>
      <c r="AS35" s="241">
        <f>ROUND(AU35/AU7*100,2)</f>
        <v>0.34</v>
      </c>
      <c r="AT35" s="236">
        <f>ROUND(AU35/AU36,2)</f>
        <v>1.01</v>
      </c>
      <c r="AU35" s="242">
        <v>200000</v>
      </c>
      <c r="AV35" s="241">
        <f>ROUND(AX35/AX7*100,2)</f>
        <v>0.79</v>
      </c>
      <c r="AW35" s="236">
        <f>ROUND(AX35/AX36,2)</f>
        <v>7.52</v>
      </c>
      <c r="AX35" s="237">
        <v>100000</v>
      </c>
      <c r="AY35" s="241">
        <f>ROUND(BA35/BA7*100,2)</f>
        <v>0.22</v>
      </c>
      <c r="AZ35" s="236">
        <f>ROUND(BA35/BA36,2)</f>
        <v>2.94</v>
      </c>
      <c r="BA35" s="242">
        <v>20290</v>
      </c>
      <c r="BB35" s="240">
        <f>ROUND(BC35/$BC$7*100,2)</f>
        <v>0.4</v>
      </c>
      <c r="BC35" s="242">
        <f>AU35+AX35+BA35</f>
        <v>320290</v>
      </c>
      <c r="BD35" s="318">
        <f>ROUND(BF35/BF7*100,2)-0.01</f>
        <v>1.23</v>
      </c>
      <c r="BE35" s="238">
        <f>ROUND(BF35/BF36,2)</f>
        <v>3.8</v>
      </c>
      <c r="BF35" s="204">
        <v>1412559</v>
      </c>
      <c r="BG35" s="318">
        <f>ROUND(BI35/BI7*100,2)</f>
        <v>1.33</v>
      </c>
      <c r="BH35" s="238">
        <f>ROUND(BI35/BI36,2)-0.01</f>
        <v>269.73</v>
      </c>
      <c r="BI35" s="204">
        <v>1436377</v>
      </c>
      <c r="BJ35" s="318">
        <f>ROUND(BL35/BL7*100,2)</f>
        <v>0.05</v>
      </c>
      <c r="BK35" s="238">
        <f>ROUND(BL35/BL36,2)</f>
        <v>0.43</v>
      </c>
      <c r="BL35" s="204">
        <v>10000</v>
      </c>
      <c r="BM35" s="318">
        <f>ROUND(BO35/BO7*100,2)</f>
        <v>1.07</v>
      </c>
      <c r="BN35" s="238">
        <f>ROUND(BO35/BO36,2)</f>
        <v>21.81</v>
      </c>
      <c r="BO35" s="204">
        <v>346877</v>
      </c>
      <c r="BP35" s="317">
        <f>ROUND(BQ35/$BQ$7*100,2)-0.01</f>
        <v>1.15</v>
      </c>
      <c r="BQ35" s="204">
        <f>BF35+BI35+BL35+BO35</f>
        <v>3205813</v>
      </c>
      <c r="BR35" s="318">
        <f>ROUND(BT35/BT7*100,2)</f>
        <v>0.15</v>
      </c>
      <c r="BS35" s="238">
        <f>ROUND(BT35/BT36,2)</f>
        <v>0.6</v>
      </c>
      <c r="BT35" s="267">
        <v>50000</v>
      </c>
      <c r="BU35" s="318">
        <f>ROUND(BW35/BW7*100,2)</f>
        <v>0</v>
      </c>
      <c r="BV35" s="238">
        <f>ROUND(BW35/BW36,2)</f>
        <v>0</v>
      </c>
      <c r="BW35" s="204">
        <v>0</v>
      </c>
      <c r="BX35" s="318">
        <f>ROUND(BZ35/BZ7*100,2)</f>
        <v>0</v>
      </c>
      <c r="BY35" s="238">
        <f>ROUND(BZ35/BZ36,2)</f>
        <v>0</v>
      </c>
      <c r="BZ35" s="204">
        <v>0</v>
      </c>
      <c r="CA35" s="318">
        <f>ROUND(CC35/CC7*100,2)</f>
        <v>0</v>
      </c>
      <c r="CB35" s="238">
        <f>ROUND(CC35/CC36,2)</f>
        <v>0</v>
      </c>
      <c r="CC35" s="267">
        <v>0</v>
      </c>
      <c r="CD35" s="534">
        <f>ROUND(CE35/$CE$7*100,2)</f>
        <v>0.08</v>
      </c>
      <c r="CE35" s="242">
        <f>BT35+BW35+BZ35+CC35</f>
        <v>50000</v>
      </c>
      <c r="CF35" s="233">
        <f>ROUND(CH35/CH7*100,2)</f>
        <v>0.8</v>
      </c>
      <c r="CG35" s="190">
        <f>ROUND(CH35/CH36,2)-0.01</f>
        <v>2.7600000000000002</v>
      </c>
      <c r="CH35" s="267">
        <v>484600</v>
      </c>
      <c r="CI35" s="233">
        <f>ROUND(CK35/CK7*100,2)</f>
        <v>0.13</v>
      </c>
      <c r="CJ35" s="190">
        <f>ROUND(CK35/CK36,2)</f>
        <v>11.98</v>
      </c>
      <c r="CK35" s="267">
        <v>52588</v>
      </c>
      <c r="CL35" s="233">
        <f>ROUND(CN35/CN7*100,2)</f>
        <v>1.47</v>
      </c>
      <c r="CM35" s="190">
        <f>ROUND(CN35/CN36,2)</f>
        <v>13.94</v>
      </c>
      <c r="CN35" s="267">
        <v>146000</v>
      </c>
      <c r="CO35" s="233">
        <f>ROUND(CQ35/CQ7*100,2)</f>
        <v>0.43</v>
      </c>
      <c r="CP35" s="190">
        <f>ROUND(CQ35/CQ36,2)</f>
        <v>5.79</v>
      </c>
      <c r="CQ35" s="267">
        <v>49770</v>
      </c>
      <c r="CR35" s="318">
        <f>ROUND(CS35/$CS$7*100,2)+0.01</f>
        <v>0.61</v>
      </c>
      <c r="CS35" s="201">
        <f t="shared" si="40"/>
        <v>732958</v>
      </c>
      <c r="CT35" s="233">
        <f>ROUND(CV35/CV7*100,2)</f>
        <v>0.4</v>
      </c>
      <c r="CU35" s="190">
        <f>ROUND(CV35/CV36,2)</f>
        <v>1.25</v>
      </c>
      <c r="CV35" s="267">
        <v>290232</v>
      </c>
      <c r="CW35" s="233">
        <f>ROUND(CY35/CY7*100,2)</f>
        <v>0.04</v>
      </c>
      <c r="CX35" s="190">
        <f>ROUND(CY35/CY36,2)+0.01</f>
        <v>4.8999999999999995</v>
      </c>
      <c r="CY35" s="267">
        <v>21068</v>
      </c>
      <c r="CZ35" s="233">
        <f>ROUND(DB35/DB7*100,2)</f>
        <v>0.49</v>
      </c>
      <c r="DA35" s="190">
        <f>ROUND(DB35/DB36,2)+0.01</f>
        <v>4.71</v>
      </c>
      <c r="DB35" s="267">
        <v>65958</v>
      </c>
      <c r="DC35" s="233">
        <f>ROUND(DE35/DE7*100,2)</f>
        <v>0.57</v>
      </c>
      <c r="DD35" s="190">
        <f>ROUND(DE35/DE36,2)+0.01</f>
        <v>11.35</v>
      </c>
      <c r="DE35" s="267">
        <v>107412</v>
      </c>
      <c r="DF35" s="241">
        <f>ROUND(DG35/$DG$7*100,2)</f>
        <v>0.3</v>
      </c>
      <c r="DG35" s="242">
        <f>CV35+CY35+DB35+DE35</f>
        <v>484670</v>
      </c>
      <c r="DH35" s="241">
        <f>ROUND(DJ35/DJ7*100,2)</f>
        <v>0.65</v>
      </c>
      <c r="DI35" s="236">
        <f>ROUND(DJ35/DJ36,2)</f>
        <v>2.08</v>
      </c>
      <c r="DJ35" s="242">
        <f>198294+159300</f>
        <v>357594</v>
      </c>
      <c r="DK35" s="241">
        <f>ROUND(DM35/DM7*100,2)</f>
        <v>0.09</v>
      </c>
      <c r="DL35" s="236">
        <f>ROUND(DM35/DM36,2)</f>
        <v>9.52</v>
      </c>
      <c r="DM35" s="242">
        <v>32700</v>
      </c>
      <c r="DN35" s="241">
        <f>ROUND(DP35/DP7*100,2)+0.01</f>
        <v>0.47000000000000003</v>
      </c>
      <c r="DO35" s="236">
        <f>ROUND(DP35/DP36,2)</f>
        <v>5.3</v>
      </c>
      <c r="DP35" s="242">
        <v>30000</v>
      </c>
      <c r="DQ35" s="241">
        <f>ROUND(DS35/DS7*100,2)-0.01</f>
        <v>1.2</v>
      </c>
      <c r="DR35" s="236">
        <f>ROUND(DS35/DS36,2)</f>
        <v>14.98</v>
      </c>
      <c r="DS35" s="242">
        <v>144200</v>
      </c>
      <c r="DT35" s="240">
        <f t="shared" si="21"/>
        <v>0.51</v>
      </c>
      <c r="DU35" s="242">
        <f>DJ35+DM35+DP35+DS35</f>
        <v>564494</v>
      </c>
      <c r="DV35" s="199">
        <f>ROUND(DX35/DX7*100,2)</f>
        <v>0.65</v>
      </c>
      <c r="DW35" s="200">
        <f>ROUND(DX35/DX36,2)</f>
        <v>2</v>
      </c>
      <c r="DX35" s="197">
        <f>H35+V35+AJ35+AU35+BF35+BT35+CH35+CV35+DJ35</f>
        <v>3426186</v>
      </c>
      <c r="DY35" s="199">
        <f>ROUND(EA35/EA7*100,2)+0.02</f>
        <v>0.64</v>
      </c>
      <c r="DZ35" s="200">
        <f>ROUND(EA35/EA36,2)</f>
        <v>79.99</v>
      </c>
      <c r="EA35" s="197">
        <f>K35+Y35+AM35+BI35+BW35+CK35+CY35+DM35</f>
        <v>2166944</v>
      </c>
      <c r="EB35" s="509">
        <f>ROUND(ED35/ED7*100,2)-0.01</f>
        <v>0.47</v>
      </c>
      <c r="EC35" s="200">
        <f>ROUND(ED35/ED36,2)</f>
        <v>4.61</v>
      </c>
      <c r="ED35" s="510">
        <f>N35+AB35+AX35+BL35+BZ35+CN35+DB35+DP35</f>
        <v>424958</v>
      </c>
      <c r="EE35" s="199">
        <f>ROUND(EG35/EG7*100,2)</f>
        <v>0.63</v>
      </c>
      <c r="EF35" s="200">
        <f>ROUND(EG35/EG36,2)</f>
        <v>9.62</v>
      </c>
      <c r="EG35" s="197">
        <f>Q35+AE35+AP35+BA35+BO35+CC35+CQ35+DE35+DS35</f>
        <v>715749</v>
      </c>
      <c r="EH35" s="509">
        <f>ROUND(EI35/EI7*100,2)+0.02</f>
        <v>0.64</v>
      </c>
      <c r="EI35" s="197">
        <f>DX35+EA35+ED35+EG35</f>
        <v>6733837</v>
      </c>
    </row>
    <row r="36" spans="1:141" ht="24" customHeight="1" thickBot="1">
      <c r="A36" s="575" t="s">
        <v>48</v>
      </c>
      <c r="B36" s="576"/>
      <c r="C36" s="576"/>
      <c r="D36" s="576"/>
      <c r="E36" s="576"/>
      <c r="F36" s="80"/>
      <c r="G36" s="81"/>
      <c r="H36" s="105">
        <v>174871</v>
      </c>
      <c r="I36" s="80"/>
      <c r="J36" s="81"/>
      <c r="K36" s="105">
        <v>2899</v>
      </c>
      <c r="L36" s="80"/>
      <c r="M36" s="81"/>
      <c r="N36" s="105">
        <v>11270</v>
      </c>
      <c r="O36" s="80"/>
      <c r="P36" s="81"/>
      <c r="Q36" s="105">
        <v>8905</v>
      </c>
      <c r="R36" s="324"/>
      <c r="S36" s="111"/>
      <c r="T36" s="107"/>
      <c r="U36" s="108"/>
      <c r="V36" s="105">
        <f>95085+5005+23702</f>
        <v>123792</v>
      </c>
      <c r="W36" s="107"/>
      <c r="X36" s="108"/>
      <c r="Y36" s="105">
        <v>1833</v>
      </c>
      <c r="Z36" s="107"/>
      <c r="AA36" s="108"/>
      <c r="AB36" s="105">
        <f>3920+4410</f>
        <v>8330</v>
      </c>
      <c r="AC36" s="107"/>
      <c r="AD36" s="108"/>
      <c r="AE36" s="105">
        <f>3229+945</f>
        <v>4174</v>
      </c>
      <c r="AF36" s="110"/>
      <c r="AG36" s="111"/>
      <c r="AH36" s="107"/>
      <c r="AI36" s="108"/>
      <c r="AJ36" s="105">
        <v>178295</v>
      </c>
      <c r="AK36" s="107"/>
      <c r="AL36" s="108"/>
      <c r="AM36" s="105">
        <v>3680</v>
      </c>
      <c r="AN36" s="107"/>
      <c r="AO36" s="108"/>
      <c r="AP36" s="105">
        <v>6169</v>
      </c>
      <c r="AQ36" s="110"/>
      <c r="AR36" s="111"/>
      <c r="AS36" s="107"/>
      <c r="AT36" s="108"/>
      <c r="AU36" s="105">
        <v>197661</v>
      </c>
      <c r="AV36" s="107"/>
      <c r="AW36" s="108"/>
      <c r="AX36" s="105">
        <v>13304</v>
      </c>
      <c r="AY36" s="107"/>
      <c r="AZ36" s="108"/>
      <c r="BA36" s="105">
        <v>6902</v>
      </c>
      <c r="BB36" s="142"/>
      <c r="BC36" s="111"/>
      <c r="BD36" s="143"/>
      <c r="BE36" s="144"/>
      <c r="BF36" s="145">
        <v>371273</v>
      </c>
      <c r="BG36" s="143"/>
      <c r="BH36" s="144"/>
      <c r="BI36" s="145">
        <v>5325</v>
      </c>
      <c r="BJ36" s="143"/>
      <c r="BK36" s="144"/>
      <c r="BL36" s="145">
        <v>23520</v>
      </c>
      <c r="BM36" s="143"/>
      <c r="BN36" s="144"/>
      <c r="BO36" s="145">
        <v>15906</v>
      </c>
      <c r="BP36" s="110"/>
      <c r="BQ36" s="111"/>
      <c r="BR36" s="107"/>
      <c r="BS36" s="108"/>
      <c r="BT36" s="105">
        <v>83889</v>
      </c>
      <c r="BU36" s="107"/>
      <c r="BV36" s="108"/>
      <c r="BW36" s="105">
        <v>1224</v>
      </c>
      <c r="BX36" s="107"/>
      <c r="BY36" s="108"/>
      <c r="BZ36" s="105">
        <v>5700</v>
      </c>
      <c r="CA36" s="107"/>
      <c r="CB36" s="108"/>
      <c r="CC36" s="105">
        <v>4681</v>
      </c>
      <c r="CD36" s="110"/>
      <c r="CE36" s="111"/>
      <c r="CF36" s="107"/>
      <c r="CG36" s="108"/>
      <c r="CH36" s="105">
        <v>175188</v>
      </c>
      <c r="CI36" s="107"/>
      <c r="CJ36" s="108"/>
      <c r="CK36" s="105">
        <v>4390</v>
      </c>
      <c r="CL36" s="107"/>
      <c r="CM36" s="108"/>
      <c r="CN36" s="105">
        <v>10470</v>
      </c>
      <c r="CO36" s="107"/>
      <c r="CP36" s="108"/>
      <c r="CQ36" s="112">
        <v>8593</v>
      </c>
      <c r="CR36" s="110"/>
      <c r="CS36" s="111"/>
      <c r="CT36" s="107"/>
      <c r="CU36" s="108"/>
      <c r="CV36" s="105">
        <v>232052</v>
      </c>
      <c r="CW36" s="107"/>
      <c r="CX36" s="108"/>
      <c r="CY36" s="105">
        <v>4304</v>
      </c>
      <c r="CZ36" s="107"/>
      <c r="DA36" s="108"/>
      <c r="DB36" s="105">
        <v>14020</v>
      </c>
      <c r="DC36" s="107"/>
      <c r="DD36" s="108"/>
      <c r="DE36" s="112">
        <v>9469</v>
      </c>
      <c r="DF36" s="110"/>
      <c r="DG36" s="111"/>
      <c r="DH36" s="107"/>
      <c r="DI36" s="108"/>
      <c r="DJ36" s="105">
        <v>171997</v>
      </c>
      <c r="DK36" s="107"/>
      <c r="DL36" s="108"/>
      <c r="DM36" s="105">
        <v>3434</v>
      </c>
      <c r="DN36" s="107"/>
      <c r="DO36" s="108"/>
      <c r="DP36" s="105">
        <v>5660</v>
      </c>
      <c r="DQ36" s="107"/>
      <c r="DR36" s="108"/>
      <c r="DS36" s="105">
        <v>9625</v>
      </c>
      <c r="DT36" s="146"/>
      <c r="DU36" s="147"/>
      <c r="DV36" s="80"/>
      <c r="DW36" s="81"/>
      <c r="DX36" s="322">
        <f>H36+V36+AJ36+AU36+BF36+BT36+CH36+CV36+DJ36</f>
        <v>1709018</v>
      </c>
      <c r="DY36" s="80"/>
      <c r="DZ36" s="81"/>
      <c r="EA36" s="322">
        <f>K36+Y36+AM36+BI36+BW36+CK36+CY36+DM36</f>
        <v>27089</v>
      </c>
      <c r="EB36" s="80"/>
      <c r="EC36" s="81"/>
      <c r="ED36" s="322">
        <f>N36+AB36+AX36+BL36+BZ36+CN36+DB36+DP36</f>
        <v>92274</v>
      </c>
      <c r="EE36" s="80"/>
      <c r="EF36" s="81"/>
      <c r="EG36" s="322">
        <f>Q36+AE36+AP36+BA36+BO36+CC36+CQ36+DE36+DS36</f>
        <v>74424</v>
      </c>
      <c r="EH36" s="148"/>
      <c r="EI36" s="147"/>
      <c r="EK36" s="149"/>
    </row>
    <row r="37" spans="1:137" ht="16.5">
      <c r="A37" s="563"/>
      <c r="B37" s="563"/>
      <c r="C37" s="563"/>
      <c r="D37" s="563"/>
      <c r="E37" s="563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0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R37" s="21"/>
      <c r="CS37" s="21"/>
      <c r="DF37" s="21"/>
      <c r="DG37" s="21"/>
      <c r="DV37" s="60"/>
      <c r="DW37" s="60"/>
      <c r="DX37" s="20"/>
      <c r="DY37" s="60"/>
      <c r="DZ37" s="60"/>
      <c r="EA37" s="20"/>
      <c r="EB37" s="60"/>
      <c r="EC37" s="60"/>
      <c r="ED37" s="20"/>
      <c r="EE37" s="60"/>
      <c r="EF37" s="60"/>
      <c r="EG37" s="20"/>
    </row>
    <row r="38" spans="1:137" ht="16.5">
      <c r="A38" s="563"/>
      <c r="B38" s="563"/>
      <c r="C38" s="563"/>
      <c r="D38" s="563"/>
      <c r="E38" s="563"/>
      <c r="F38" s="22"/>
      <c r="G38" s="21"/>
      <c r="H38" s="21"/>
      <c r="I38" s="22"/>
      <c r="J38" s="49"/>
      <c r="K38" s="21"/>
      <c r="L38" s="22"/>
      <c r="M38" s="49"/>
      <c r="N38" s="21"/>
      <c r="O38" s="22"/>
      <c r="P38" s="49"/>
      <c r="Q38" s="21"/>
      <c r="R38" s="22"/>
      <c r="S38" s="22"/>
      <c r="T38" s="21"/>
      <c r="U38" s="21"/>
      <c r="V38" s="21"/>
      <c r="W38" s="21"/>
      <c r="X38" s="49"/>
      <c r="Y38" s="21"/>
      <c r="Z38" s="21"/>
      <c r="AA38" s="49"/>
      <c r="AB38" s="21"/>
      <c r="AC38" s="21"/>
      <c r="AD38" s="49"/>
      <c r="AE38" s="21"/>
      <c r="AF38" s="22"/>
      <c r="AG38" s="21"/>
      <c r="AH38" s="21"/>
      <c r="AI38" s="21"/>
      <c r="AJ38" s="21"/>
      <c r="AK38" s="21"/>
      <c r="AL38" s="49"/>
      <c r="AM38" s="21"/>
      <c r="AN38" s="21"/>
      <c r="AO38" s="49"/>
      <c r="AP38" s="21"/>
      <c r="AQ38" s="21"/>
      <c r="AR38" s="21"/>
      <c r="AS38" s="21"/>
      <c r="AT38" s="21"/>
      <c r="AU38" s="21"/>
      <c r="AV38" s="21"/>
      <c r="AW38" s="49"/>
      <c r="AX38" s="21"/>
      <c r="AY38" s="21"/>
      <c r="AZ38" s="49"/>
      <c r="BA38" s="21"/>
      <c r="BB38" s="21"/>
      <c r="BC38" s="21"/>
      <c r="BD38" s="21"/>
      <c r="BE38" s="21"/>
      <c r="BF38" s="21"/>
      <c r="BG38" s="21"/>
      <c r="BH38" s="49"/>
      <c r="BI38" s="21"/>
      <c r="BJ38" s="21"/>
      <c r="BK38" s="21"/>
      <c r="BL38" s="21"/>
      <c r="BM38" s="21"/>
      <c r="BN38" s="49"/>
      <c r="BO38" s="21"/>
      <c r="BP38" s="21"/>
      <c r="BQ38" s="21"/>
      <c r="BR38" s="21"/>
      <c r="BS38" s="21"/>
      <c r="BT38" s="21"/>
      <c r="BU38" s="21"/>
      <c r="BV38" s="49"/>
      <c r="BW38" s="21"/>
      <c r="BX38" s="21"/>
      <c r="BY38" s="49"/>
      <c r="BZ38" s="21"/>
      <c r="CA38" s="21"/>
      <c r="CB38" s="49"/>
      <c r="CC38" s="21"/>
      <c r="CD38" s="21"/>
      <c r="CE38" s="21"/>
      <c r="CG38" s="21"/>
      <c r="CJ38" s="49"/>
      <c r="CM38" s="21"/>
      <c r="CP38" s="49"/>
      <c r="CR38" s="21"/>
      <c r="CS38" s="21"/>
      <c r="CU38" s="21"/>
      <c r="CX38" s="49"/>
      <c r="DA38" s="21"/>
      <c r="DD38" s="49"/>
      <c r="DF38" s="21"/>
      <c r="DG38" s="21"/>
      <c r="DI38" s="21"/>
      <c r="DL38" s="49"/>
      <c r="DO38" s="21"/>
      <c r="DR38" s="49"/>
      <c r="DV38" s="59"/>
      <c r="DW38" s="52"/>
      <c r="DX38" s="22"/>
      <c r="DY38" s="59"/>
      <c r="DZ38" s="49"/>
      <c r="EA38" s="22"/>
      <c r="EB38" s="59"/>
      <c r="EC38" s="49"/>
      <c r="ED38" s="22"/>
      <c r="EE38" s="59"/>
      <c r="EF38" s="49"/>
      <c r="EG38" s="22"/>
    </row>
  </sheetData>
  <sheetProtection/>
  <mergeCells count="190">
    <mergeCell ref="EH4:EI4"/>
    <mergeCell ref="DV3:EI3"/>
    <mergeCell ref="EG1:EI2"/>
    <mergeCell ref="EE5:EE6"/>
    <mergeCell ref="EF5:EG5"/>
    <mergeCell ref="DV4:DX4"/>
    <mergeCell ref="DY4:EA4"/>
    <mergeCell ref="EB4:ED4"/>
    <mergeCell ref="EE4:EG4"/>
    <mergeCell ref="EB5:EB6"/>
    <mergeCell ref="DS1:DU2"/>
    <mergeCell ref="DV5:DV6"/>
    <mergeCell ref="DW5:DX5"/>
    <mergeCell ref="DY5:DY6"/>
    <mergeCell ref="DZ5:EA5"/>
    <mergeCell ref="DQ5:DQ6"/>
    <mergeCell ref="DR5:DS5"/>
    <mergeCell ref="DH3:DU3"/>
    <mergeCell ref="DH4:DJ4"/>
    <mergeCell ref="DK4:DM4"/>
    <mergeCell ref="DN4:DP4"/>
    <mergeCell ref="DQ4:DS4"/>
    <mergeCell ref="DT4:DU4"/>
    <mergeCell ref="DI5:DJ5"/>
    <mergeCell ref="DK5:DK6"/>
    <mergeCell ref="DL5:DM5"/>
    <mergeCell ref="DN5:DN6"/>
    <mergeCell ref="DO5:DP5"/>
    <mergeCell ref="EC5:ED5"/>
    <mergeCell ref="DC5:DC6"/>
    <mergeCell ref="DD5:DE5"/>
    <mergeCell ref="CT3:DG3"/>
    <mergeCell ref="CT4:CV4"/>
    <mergeCell ref="CW4:CY4"/>
    <mergeCell ref="CZ4:DB4"/>
    <mergeCell ref="DC4:DE4"/>
    <mergeCell ref="DF4:DG4"/>
    <mergeCell ref="CU5:CV5"/>
    <mergeCell ref="CW5:CW6"/>
    <mergeCell ref="CX5:CY5"/>
    <mergeCell ref="CZ5:CZ6"/>
    <mergeCell ref="DA5:DB5"/>
    <mergeCell ref="DE1:DG2"/>
    <mergeCell ref="CA5:CA6"/>
    <mergeCell ref="CB5:CC5"/>
    <mergeCell ref="CF5:CF6"/>
    <mergeCell ref="CG5:CH5"/>
    <mergeCell ref="CF4:CH4"/>
    <mergeCell ref="BR4:BT4"/>
    <mergeCell ref="BU4:BW4"/>
    <mergeCell ref="BX4:BZ4"/>
    <mergeCell ref="CA4:CC4"/>
    <mergeCell ref="BR3:CE3"/>
    <mergeCell ref="BU5:BU6"/>
    <mergeCell ref="BV5:BW5"/>
    <mergeCell ref="BX5:BX6"/>
    <mergeCell ref="BY5:BZ5"/>
    <mergeCell ref="CD4:CE4"/>
    <mergeCell ref="CF3:CS3"/>
    <mergeCell ref="BP4:BQ4"/>
    <mergeCell ref="BD3:BQ3"/>
    <mergeCell ref="BO1:BQ2"/>
    <mergeCell ref="BR5:BR6"/>
    <mergeCell ref="BS5:BT5"/>
    <mergeCell ref="CI5:CI6"/>
    <mergeCell ref="CJ5:CK5"/>
    <mergeCell ref="CI4:CK4"/>
    <mergeCell ref="BM5:BM6"/>
    <mergeCell ref="BM4:BO4"/>
    <mergeCell ref="BB4:BC4"/>
    <mergeCell ref="BG5:BG6"/>
    <mergeCell ref="BH5:BI5"/>
    <mergeCell ref="BJ5:BJ6"/>
    <mergeCell ref="BK5:BL5"/>
    <mergeCell ref="BC5:BC6"/>
    <mergeCell ref="CC1:CE2"/>
    <mergeCell ref="AY5:AY6"/>
    <mergeCell ref="AZ5:BA5"/>
    <mergeCell ref="AV5:AV6"/>
    <mergeCell ref="AW5:AX5"/>
    <mergeCell ref="BN5:BO5"/>
    <mergeCell ref="BD4:BF4"/>
    <mergeCell ref="BG4:BI4"/>
    <mergeCell ref="BJ4:BL4"/>
    <mergeCell ref="BP5:BP6"/>
    <mergeCell ref="AQ4:AR4"/>
    <mergeCell ref="AS3:BC3"/>
    <mergeCell ref="BA1:BC2"/>
    <mergeCell ref="BD5:BD6"/>
    <mergeCell ref="BE5:BF5"/>
    <mergeCell ref="AH3:AR3"/>
    <mergeCell ref="AP1:AR2"/>
    <mergeCell ref="AI5:AJ5"/>
    <mergeCell ref="BB5:BB6"/>
    <mergeCell ref="CL4:CN4"/>
    <mergeCell ref="AF4:AG4"/>
    <mergeCell ref="T3:AG3"/>
    <mergeCell ref="AE1:AG2"/>
    <mergeCell ref="AS4:AU4"/>
    <mergeCell ref="AV4:AX4"/>
    <mergeCell ref="AY4:BA4"/>
    <mergeCell ref="AK4:AM4"/>
    <mergeCell ref="AH4:AJ4"/>
    <mergeCell ref="AN4:AP4"/>
    <mergeCell ref="AC5:AC6"/>
    <mergeCell ref="AD5:AE5"/>
    <mergeCell ref="T4:V4"/>
    <mergeCell ref="W4:Y4"/>
    <mergeCell ref="Z4:AB4"/>
    <mergeCell ref="AC4:AE4"/>
    <mergeCell ref="U5:V5"/>
    <mergeCell ref="W5:W6"/>
    <mergeCell ref="X5:Y5"/>
    <mergeCell ref="Z5:Z6"/>
    <mergeCell ref="AA5:AB5"/>
    <mergeCell ref="AS5:AS6"/>
    <mergeCell ref="I4:K4"/>
    <mergeCell ref="L4:N4"/>
    <mergeCell ref="O4:Q4"/>
    <mergeCell ref="R4:S4"/>
    <mergeCell ref="AF5:AF6"/>
    <mergeCell ref="AG5:AG6"/>
    <mergeCell ref="AQ5:AQ6"/>
    <mergeCell ref="AR5:AR6"/>
    <mergeCell ref="A4:E4"/>
    <mergeCell ref="Q1:S2"/>
    <mergeCell ref="A36:E36"/>
    <mergeCell ref="A37:E37"/>
    <mergeCell ref="A38:E38"/>
    <mergeCell ref="EH5:EH6"/>
    <mergeCell ref="A21:A26"/>
    <mergeCell ref="B21:B26"/>
    <mergeCell ref="A29:D29"/>
    <mergeCell ref="A31:A35"/>
    <mergeCell ref="EI5:EI6"/>
    <mergeCell ref="F5:F6"/>
    <mergeCell ref="G5:H5"/>
    <mergeCell ref="T5:T6"/>
    <mergeCell ref="AT5:AU5"/>
    <mergeCell ref="A20:D20"/>
    <mergeCell ref="DF5:DF6"/>
    <mergeCell ref="DG5:DG6"/>
    <mergeCell ref="DT5:DT6"/>
    <mergeCell ref="DU5:DU6"/>
    <mergeCell ref="B31:D31"/>
    <mergeCell ref="B32:B35"/>
    <mergeCell ref="A9:A11"/>
    <mergeCell ref="B9:B11"/>
    <mergeCell ref="A12:D12"/>
    <mergeCell ref="A13:A14"/>
    <mergeCell ref="A16:D16"/>
    <mergeCell ref="A17:A18"/>
    <mergeCell ref="A7:D7"/>
    <mergeCell ref="A8:D8"/>
    <mergeCell ref="I5:I6"/>
    <mergeCell ref="J5:K5"/>
    <mergeCell ref="L5:L6"/>
    <mergeCell ref="M5:N5"/>
    <mergeCell ref="A5:D5"/>
    <mergeCell ref="E5:E6"/>
    <mergeCell ref="S5:S6"/>
    <mergeCell ref="BQ5:BQ6"/>
    <mergeCell ref="CD5:CD6"/>
    <mergeCell ref="CE5:CE6"/>
    <mergeCell ref="CR5:CR6"/>
    <mergeCell ref="CS5:CS6"/>
    <mergeCell ref="CL5:CL6"/>
    <mergeCell ref="CM5:CN5"/>
    <mergeCell ref="CO5:CO6"/>
    <mergeCell ref="CP5:CQ5"/>
    <mergeCell ref="F3:S3"/>
    <mergeCell ref="F4:H4"/>
    <mergeCell ref="CO4:CQ4"/>
    <mergeCell ref="CR4:CS4"/>
    <mergeCell ref="AK5:AK6"/>
    <mergeCell ref="AL5:AM5"/>
    <mergeCell ref="AN5:AN6"/>
    <mergeCell ref="AO5:AP5"/>
    <mergeCell ref="AH5:AH6"/>
    <mergeCell ref="R5:R6"/>
    <mergeCell ref="CT5:CT6"/>
    <mergeCell ref="DH5:DH6"/>
    <mergeCell ref="A1:E1"/>
    <mergeCell ref="L1:M2"/>
    <mergeCell ref="V1:W2"/>
    <mergeCell ref="A2:E2"/>
    <mergeCell ref="A3:E3"/>
    <mergeCell ref="CQ1:CS2"/>
    <mergeCell ref="O5:O6"/>
    <mergeCell ref="P5:Q5"/>
  </mergeCells>
  <printOptions horizontalCentered="1"/>
  <pageMargins left="0" right="0" top="0.35433070866141736" bottom="0" header="0.31496062992125984" footer="0"/>
  <pageSetup fitToWidth="2" horizontalDpi="300" verticalDpi="300" orientation="landscape" paperSize="9" scale="52" r:id="rId1"/>
  <colBreaks count="6" manualBreakCount="6">
    <brk id="19" max="65535" man="1"/>
    <brk id="33" max="65535" man="1"/>
    <brk id="44" max="65535" man="1"/>
    <brk id="55" max="65535" man="1"/>
    <brk id="83" max="65535" man="1"/>
    <brk id="9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L38"/>
  <sheetViews>
    <sheetView tabSelected="1" view="pageBreakPreview" zoomScale="70" zoomScaleSheetLayoutView="70" zoomScalePageLayoutView="0" workbookViewId="0" topLeftCell="A1">
      <pane xSplit="5" ySplit="6" topLeftCell="F7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M17" sqref="M17"/>
    </sheetView>
  </sheetViews>
  <sheetFormatPr defaultColWidth="9.140625" defaultRowHeight="15"/>
  <cols>
    <col min="1" max="1" width="21.7109375" style="3" customWidth="1"/>
    <col min="2" max="2" width="8.57421875" style="2" customWidth="1"/>
    <col min="3" max="3" width="9.8515625" style="2" customWidth="1"/>
    <col min="4" max="4" width="58.28125" style="0" customWidth="1"/>
    <col min="5" max="5" width="6.8515625" style="0" customWidth="1"/>
    <col min="6" max="6" width="11.421875" style="6" customWidth="1"/>
    <col min="7" max="7" width="15.7109375" style="6" customWidth="1"/>
    <col min="8" max="8" width="15.57421875" style="6" customWidth="1"/>
    <col min="9" max="9" width="11.28125" style="6" customWidth="1"/>
    <col min="10" max="10" width="15.00390625" style="6" customWidth="1"/>
    <col min="11" max="11" width="18.8515625" style="6" customWidth="1"/>
    <col min="12" max="12" width="11.57421875" style="6" customWidth="1"/>
    <col min="13" max="13" width="17.00390625" style="6" customWidth="1"/>
    <col min="14" max="14" width="12.00390625" style="6" customWidth="1"/>
    <col min="15" max="15" width="16.57421875" style="6" customWidth="1"/>
    <col min="16" max="16" width="18.140625" style="6" customWidth="1"/>
    <col min="17" max="17" width="9.57421875" style="0" customWidth="1"/>
    <col min="18" max="18" width="11.8515625" style="0" customWidth="1"/>
    <col min="19" max="19" width="11.57421875" style="0" customWidth="1"/>
    <col min="20" max="20" width="9.140625" style="0" customWidth="1"/>
    <col min="21" max="21" width="14.421875" style="0" customWidth="1"/>
    <col min="22" max="22" width="15.57421875" style="0" customWidth="1"/>
    <col min="23" max="23" width="9.00390625" style="0" customWidth="1"/>
    <col min="24" max="24" width="12.57421875" style="0" customWidth="1"/>
    <col min="25" max="25" width="8.8515625" style="0" customWidth="1"/>
    <col min="26" max="26" width="11.140625" style="0" customWidth="1"/>
    <col min="27" max="27" width="10.8515625" style="0" customWidth="1"/>
    <col min="28" max="28" width="9.00390625" style="0" customWidth="1"/>
    <col min="29" max="29" width="12.57421875" style="0" customWidth="1"/>
    <col min="30" max="30" width="15.57421875" style="0" customWidth="1"/>
    <col min="31" max="31" width="10.140625" style="0" customWidth="1"/>
    <col min="32" max="32" width="12.421875" style="0" customWidth="1"/>
    <col min="33" max="33" width="11.421875" style="0" customWidth="1"/>
    <col min="34" max="34" width="13.8515625" style="0" customWidth="1"/>
    <col min="35" max="35" width="14.8515625" style="0" customWidth="1"/>
    <col min="36" max="36" width="11.421875" style="0" customWidth="1"/>
    <col min="37" max="37" width="14.00390625" style="0" customWidth="1"/>
    <col min="38" max="38" width="16.00390625" style="0" customWidth="1"/>
    <col min="39" max="39" width="12.140625" style="0" customWidth="1"/>
    <col min="40" max="40" width="16.8515625" style="0" customWidth="1"/>
    <col min="41" max="41" width="12.28125" style="0" customWidth="1"/>
    <col min="42" max="42" width="14.8515625" style="0" customWidth="1"/>
    <col min="43" max="43" width="17.8515625" style="0" customWidth="1"/>
    <col min="44" max="44" width="13.00390625" style="0" hidden="1" customWidth="1"/>
    <col min="45" max="45" width="15.00390625" style="0" hidden="1" customWidth="1"/>
    <col min="46" max="46" width="17.28125" style="0" hidden="1" customWidth="1"/>
    <col min="47" max="47" width="13.28125" style="0" hidden="1" customWidth="1"/>
    <col min="48" max="48" width="15.28125" style="0" hidden="1" customWidth="1"/>
    <col min="49" max="49" width="19.7109375" style="0" hidden="1" customWidth="1"/>
    <col min="50" max="50" width="12.57421875" style="0" hidden="1" customWidth="1"/>
    <col min="51" max="51" width="20.140625" style="0" hidden="1" customWidth="1"/>
    <col min="52" max="52" width="11.57421875" style="0" customWidth="1"/>
    <col min="53" max="53" width="14.140625" style="0" customWidth="1"/>
    <col min="54" max="54" width="17.421875" style="0" customWidth="1"/>
    <col min="55" max="55" width="11.7109375" style="0" customWidth="1"/>
    <col min="56" max="56" width="14.8515625" style="0" customWidth="1"/>
    <col min="57" max="57" width="17.8515625" style="0" customWidth="1"/>
    <col min="58" max="58" width="12.28125" style="0" customWidth="1"/>
    <col min="59" max="59" width="14.8515625" style="0" customWidth="1"/>
    <col min="60" max="60" width="18.57421875" style="0" customWidth="1"/>
    <col min="61" max="61" width="13.00390625" style="0" customWidth="1"/>
    <col min="62" max="62" width="19.00390625" style="0" customWidth="1"/>
  </cols>
  <sheetData>
    <row r="1" spans="1:62" ht="43.5" customHeight="1">
      <c r="A1" s="605" t="s">
        <v>107</v>
      </c>
      <c r="B1" s="605"/>
      <c r="C1" s="605"/>
      <c r="D1" s="605"/>
      <c r="E1" s="605"/>
      <c r="F1" s="23"/>
      <c r="G1" s="23"/>
      <c r="H1" s="23"/>
      <c r="I1" s="23"/>
      <c r="J1" s="547"/>
      <c r="K1" s="547"/>
      <c r="L1"/>
      <c r="M1"/>
      <c r="N1" s="547" t="s">
        <v>104</v>
      </c>
      <c r="O1" s="547"/>
      <c r="P1" s="547"/>
      <c r="AC1" s="547" t="s">
        <v>105</v>
      </c>
      <c r="AD1" s="547"/>
      <c r="AE1" s="547"/>
      <c r="AF1" s="547"/>
      <c r="AO1" s="547" t="s">
        <v>105</v>
      </c>
      <c r="AP1" s="547"/>
      <c r="AQ1" s="547"/>
      <c r="AW1" s="547" t="s">
        <v>99</v>
      </c>
      <c r="AX1" s="547"/>
      <c r="AY1" s="547"/>
      <c r="BH1" s="547" t="s">
        <v>105</v>
      </c>
      <c r="BI1" s="547"/>
      <c r="BJ1" s="547"/>
    </row>
    <row r="2" spans="1:62" ht="24.75" customHeight="1" thickBot="1">
      <c r="A2" s="606" t="s">
        <v>52</v>
      </c>
      <c r="B2" s="606"/>
      <c r="C2" s="606"/>
      <c r="D2" s="606"/>
      <c r="E2" s="606"/>
      <c r="F2" s="53"/>
      <c r="G2" s="18"/>
      <c r="H2" s="18"/>
      <c r="I2" s="18"/>
      <c r="J2" s="547"/>
      <c r="K2" s="547"/>
      <c r="L2" s="18"/>
      <c r="M2" s="18"/>
      <c r="N2" s="548"/>
      <c r="O2" s="548"/>
      <c r="P2" s="548"/>
      <c r="AC2" s="548"/>
      <c r="AD2" s="548"/>
      <c r="AE2" s="548"/>
      <c r="AF2" s="548"/>
      <c r="AO2" s="548"/>
      <c r="AP2" s="548"/>
      <c r="AQ2" s="548"/>
      <c r="AW2" s="548"/>
      <c r="AX2" s="548"/>
      <c r="AY2" s="548"/>
      <c r="BH2" s="548"/>
      <c r="BI2" s="548"/>
      <c r="BJ2" s="548"/>
    </row>
    <row r="3" spans="1:62" ht="51" customHeight="1" thickBot="1">
      <c r="A3" s="607" t="s">
        <v>50</v>
      </c>
      <c r="B3" s="608"/>
      <c r="C3" s="608"/>
      <c r="D3" s="608"/>
      <c r="E3" s="608"/>
      <c r="F3" s="614" t="s">
        <v>91</v>
      </c>
      <c r="G3" s="615"/>
      <c r="H3" s="615"/>
      <c r="I3" s="615"/>
      <c r="J3" s="615"/>
      <c r="K3" s="615"/>
      <c r="L3" s="615"/>
      <c r="M3" s="616"/>
      <c r="N3" s="614" t="s">
        <v>92</v>
      </c>
      <c r="O3" s="615"/>
      <c r="P3" s="616"/>
      <c r="Q3" s="614" t="s">
        <v>93</v>
      </c>
      <c r="R3" s="615"/>
      <c r="S3" s="615"/>
      <c r="T3" s="615"/>
      <c r="U3" s="615"/>
      <c r="V3" s="615"/>
      <c r="W3" s="615"/>
      <c r="X3" s="616"/>
      <c r="Y3" s="614" t="s">
        <v>94</v>
      </c>
      <c r="Z3" s="615"/>
      <c r="AA3" s="615"/>
      <c r="AB3" s="615"/>
      <c r="AC3" s="615"/>
      <c r="AD3" s="615"/>
      <c r="AE3" s="615"/>
      <c r="AF3" s="616"/>
      <c r="AG3" s="614" t="s">
        <v>95</v>
      </c>
      <c r="AH3" s="615"/>
      <c r="AI3" s="615"/>
      <c r="AJ3" s="615"/>
      <c r="AK3" s="615"/>
      <c r="AL3" s="615"/>
      <c r="AM3" s="615"/>
      <c r="AN3" s="616"/>
      <c r="AO3" s="614" t="s">
        <v>96</v>
      </c>
      <c r="AP3" s="615"/>
      <c r="AQ3" s="616"/>
      <c r="AR3" s="630" t="s">
        <v>97</v>
      </c>
      <c r="AS3" s="631"/>
      <c r="AT3" s="631"/>
      <c r="AU3" s="631"/>
      <c r="AV3" s="631"/>
      <c r="AW3" s="631"/>
      <c r="AX3" s="631"/>
      <c r="AY3" s="632"/>
      <c r="AZ3" s="560" t="s">
        <v>49</v>
      </c>
      <c r="BA3" s="561"/>
      <c r="BB3" s="561"/>
      <c r="BC3" s="561"/>
      <c r="BD3" s="561"/>
      <c r="BE3" s="561"/>
      <c r="BF3" s="561"/>
      <c r="BG3" s="561"/>
      <c r="BH3" s="561"/>
      <c r="BI3" s="561"/>
      <c r="BJ3" s="562"/>
    </row>
    <row r="4" spans="1:62" ht="30" customHeight="1">
      <c r="A4" s="588" t="s">
        <v>56</v>
      </c>
      <c r="B4" s="589"/>
      <c r="C4" s="589"/>
      <c r="D4" s="589"/>
      <c r="E4" s="589"/>
      <c r="F4" s="665" t="s">
        <v>60</v>
      </c>
      <c r="G4" s="663"/>
      <c r="H4" s="664"/>
      <c r="I4" s="665" t="s">
        <v>59</v>
      </c>
      <c r="J4" s="663"/>
      <c r="K4" s="664"/>
      <c r="L4" s="665" t="s">
        <v>63</v>
      </c>
      <c r="M4" s="664"/>
      <c r="N4" s="665" t="s">
        <v>60</v>
      </c>
      <c r="O4" s="663"/>
      <c r="P4" s="664"/>
      <c r="Q4" s="665" t="s">
        <v>60</v>
      </c>
      <c r="R4" s="663"/>
      <c r="S4" s="664"/>
      <c r="T4" s="665" t="s">
        <v>57</v>
      </c>
      <c r="U4" s="663"/>
      <c r="V4" s="664"/>
      <c r="W4" s="665" t="s">
        <v>63</v>
      </c>
      <c r="X4" s="664"/>
      <c r="Y4" s="665" t="s">
        <v>60</v>
      </c>
      <c r="Z4" s="663"/>
      <c r="AA4" s="664"/>
      <c r="AB4" s="665" t="s">
        <v>57</v>
      </c>
      <c r="AC4" s="663"/>
      <c r="AD4" s="664"/>
      <c r="AE4" s="665" t="s">
        <v>63</v>
      </c>
      <c r="AF4" s="664"/>
      <c r="AG4" s="665" t="s">
        <v>60</v>
      </c>
      <c r="AH4" s="663"/>
      <c r="AI4" s="664"/>
      <c r="AJ4" s="665" t="s">
        <v>57</v>
      </c>
      <c r="AK4" s="663"/>
      <c r="AL4" s="664"/>
      <c r="AM4" s="665" t="s">
        <v>63</v>
      </c>
      <c r="AN4" s="664"/>
      <c r="AO4" s="665" t="s">
        <v>60</v>
      </c>
      <c r="AP4" s="663"/>
      <c r="AQ4" s="664"/>
      <c r="AR4" s="665" t="s">
        <v>59</v>
      </c>
      <c r="AS4" s="663"/>
      <c r="AT4" s="664"/>
      <c r="AU4" s="665" t="s">
        <v>57</v>
      </c>
      <c r="AV4" s="663"/>
      <c r="AW4" s="664"/>
      <c r="AX4" s="665" t="s">
        <v>63</v>
      </c>
      <c r="AY4" s="664"/>
      <c r="AZ4" s="665" t="s">
        <v>60</v>
      </c>
      <c r="BA4" s="663"/>
      <c r="BB4" s="664"/>
      <c r="BC4" s="665" t="s">
        <v>59</v>
      </c>
      <c r="BD4" s="663"/>
      <c r="BE4" s="664"/>
      <c r="BF4" s="665" t="s">
        <v>57</v>
      </c>
      <c r="BG4" s="663"/>
      <c r="BH4" s="663"/>
      <c r="BI4" s="665" t="s">
        <v>63</v>
      </c>
      <c r="BJ4" s="664"/>
    </row>
    <row r="5" spans="1:62" s="19" customFormat="1" ht="21.75" customHeight="1">
      <c r="A5" s="654" t="s">
        <v>21</v>
      </c>
      <c r="B5" s="655"/>
      <c r="C5" s="655"/>
      <c r="D5" s="656"/>
      <c r="E5" s="684" t="s">
        <v>39</v>
      </c>
      <c r="F5" s="617" t="s">
        <v>41</v>
      </c>
      <c r="G5" s="619" t="s">
        <v>66</v>
      </c>
      <c r="H5" s="623"/>
      <c r="I5" s="617" t="s">
        <v>41</v>
      </c>
      <c r="J5" s="619" t="s">
        <v>66</v>
      </c>
      <c r="K5" s="623"/>
      <c r="L5" s="617" t="s">
        <v>41</v>
      </c>
      <c r="M5" s="612" t="s">
        <v>67</v>
      </c>
      <c r="N5" s="617" t="s">
        <v>41</v>
      </c>
      <c r="O5" s="619" t="s">
        <v>66</v>
      </c>
      <c r="P5" s="623"/>
      <c r="Q5" s="617" t="s">
        <v>41</v>
      </c>
      <c r="R5" s="619" t="s">
        <v>66</v>
      </c>
      <c r="S5" s="623"/>
      <c r="T5" s="617" t="s">
        <v>41</v>
      </c>
      <c r="U5" s="619" t="s">
        <v>66</v>
      </c>
      <c r="V5" s="623"/>
      <c r="W5" s="617" t="s">
        <v>41</v>
      </c>
      <c r="X5" s="612" t="s">
        <v>67</v>
      </c>
      <c r="Y5" s="617" t="s">
        <v>41</v>
      </c>
      <c r="Z5" s="619" t="s">
        <v>66</v>
      </c>
      <c r="AA5" s="623"/>
      <c r="AB5" s="617" t="s">
        <v>41</v>
      </c>
      <c r="AC5" s="619" t="s">
        <v>66</v>
      </c>
      <c r="AD5" s="623"/>
      <c r="AE5" s="617" t="s">
        <v>41</v>
      </c>
      <c r="AF5" s="612" t="s">
        <v>67</v>
      </c>
      <c r="AG5" s="617" t="s">
        <v>41</v>
      </c>
      <c r="AH5" s="619" t="s">
        <v>66</v>
      </c>
      <c r="AI5" s="623"/>
      <c r="AJ5" s="617" t="s">
        <v>41</v>
      </c>
      <c r="AK5" s="619" t="s">
        <v>66</v>
      </c>
      <c r="AL5" s="623"/>
      <c r="AM5" s="617" t="s">
        <v>41</v>
      </c>
      <c r="AN5" s="612" t="s">
        <v>67</v>
      </c>
      <c r="AO5" s="617" t="s">
        <v>41</v>
      </c>
      <c r="AP5" s="619" t="s">
        <v>66</v>
      </c>
      <c r="AQ5" s="623"/>
      <c r="AR5" s="617" t="s">
        <v>41</v>
      </c>
      <c r="AS5" s="619" t="s">
        <v>66</v>
      </c>
      <c r="AT5" s="623"/>
      <c r="AU5" s="617" t="s">
        <v>41</v>
      </c>
      <c r="AV5" s="619" t="s">
        <v>44</v>
      </c>
      <c r="AW5" s="623"/>
      <c r="AX5" s="617" t="s">
        <v>41</v>
      </c>
      <c r="AY5" s="612" t="s">
        <v>51</v>
      </c>
      <c r="AZ5" s="617" t="s">
        <v>41</v>
      </c>
      <c r="BA5" s="619" t="s">
        <v>66</v>
      </c>
      <c r="BB5" s="623"/>
      <c r="BC5" s="617" t="s">
        <v>41</v>
      </c>
      <c r="BD5" s="619" t="s">
        <v>66</v>
      </c>
      <c r="BE5" s="623"/>
      <c r="BF5" s="617" t="s">
        <v>41</v>
      </c>
      <c r="BG5" s="619" t="s">
        <v>66</v>
      </c>
      <c r="BH5" s="619"/>
      <c r="BI5" s="617" t="s">
        <v>41</v>
      </c>
      <c r="BJ5" s="612" t="s">
        <v>73</v>
      </c>
    </row>
    <row r="6" spans="1:62" s="3" customFormat="1" ht="33" customHeight="1" thickBot="1">
      <c r="A6" s="483" t="s">
        <v>22</v>
      </c>
      <c r="B6" s="484" t="s">
        <v>23</v>
      </c>
      <c r="C6" s="484" t="s">
        <v>62</v>
      </c>
      <c r="D6" s="546" t="s">
        <v>24</v>
      </c>
      <c r="E6" s="685"/>
      <c r="F6" s="671"/>
      <c r="G6" s="377" t="s">
        <v>43</v>
      </c>
      <c r="H6" s="378" t="s">
        <v>42</v>
      </c>
      <c r="I6" s="671"/>
      <c r="J6" s="377" t="s">
        <v>43</v>
      </c>
      <c r="K6" s="378" t="s">
        <v>42</v>
      </c>
      <c r="L6" s="671"/>
      <c r="M6" s="670"/>
      <c r="N6" s="671"/>
      <c r="O6" s="377" t="s">
        <v>43</v>
      </c>
      <c r="P6" s="378" t="s">
        <v>42</v>
      </c>
      <c r="Q6" s="671"/>
      <c r="R6" s="377" t="s">
        <v>43</v>
      </c>
      <c r="S6" s="378" t="s">
        <v>42</v>
      </c>
      <c r="T6" s="671"/>
      <c r="U6" s="377" t="s">
        <v>43</v>
      </c>
      <c r="V6" s="378" t="s">
        <v>42</v>
      </c>
      <c r="W6" s="671"/>
      <c r="X6" s="670"/>
      <c r="Y6" s="671"/>
      <c r="Z6" s="377" t="s">
        <v>43</v>
      </c>
      <c r="AA6" s="378" t="s">
        <v>42</v>
      </c>
      <c r="AB6" s="671"/>
      <c r="AC6" s="377" t="s">
        <v>43</v>
      </c>
      <c r="AD6" s="378" t="s">
        <v>42</v>
      </c>
      <c r="AE6" s="671"/>
      <c r="AF6" s="670"/>
      <c r="AG6" s="671"/>
      <c r="AH6" s="377" t="s">
        <v>43</v>
      </c>
      <c r="AI6" s="378" t="s">
        <v>42</v>
      </c>
      <c r="AJ6" s="671"/>
      <c r="AK6" s="377" t="s">
        <v>43</v>
      </c>
      <c r="AL6" s="378" t="s">
        <v>42</v>
      </c>
      <c r="AM6" s="671"/>
      <c r="AN6" s="670"/>
      <c r="AO6" s="671"/>
      <c r="AP6" s="377" t="s">
        <v>43</v>
      </c>
      <c r="AQ6" s="378" t="s">
        <v>42</v>
      </c>
      <c r="AR6" s="671"/>
      <c r="AS6" s="377" t="s">
        <v>43</v>
      </c>
      <c r="AT6" s="378" t="s">
        <v>42</v>
      </c>
      <c r="AU6" s="671"/>
      <c r="AV6" s="377" t="s">
        <v>43</v>
      </c>
      <c r="AW6" s="378" t="s">
        <v>42</v>
      </c>
      <c r="AX6" s="671"/>
      <c r="AY6" s="670"/>
      <c r="AZ6" s="671"/>
      <c r="BA6" s="377" t="s">
        <v>43</v>
      </c>
      <c r="BB6" s="378" t="s">
        <v>42</v>
      </c>
      <c r="BC6" s="671"/>
      <c r="BD6" s="377" t="s">
        <v>43</v>
      </c>
      <c r="BE6" s="378" t="s">
        <v>42</v>
      </c>
      <c r="BF6" s="671"/>
      <c r="BG6" s="377" t="s">
        <v>43</v>
      </c>
      <c r="BH6" s="487" t="s">
        <v>42</v>
      </c>
      <c r="BI6" s="671"/>
      <c r="BJ6" s="670"/>
    </row>
    <row r="7" spans="1:64" ht="33.75" customHeight="1" thickBot="1">
      <c r="A7" s="647" t="s">
        <v>35</v>
      </c>
      <c r="B7" s="648"/>
      <c r="C7" s="648"/>
      <c r="D7" s="648"/>
      <c r="E7" s="488">
        <v>1</v>
      </c>
      <c r="F7" s="215">
        <f aca="true" t="shared" si="0" ref="F7:K7">F8+F12+F16+F19+F20+F27+F28+F29</f>
        <v>100</v>
      </c>
      <c r="G7" s="216">
        <f t="shared" si="0"/>
        <v>254.32000000000002</v>
      </c>
      <c r="H7" s="217">
        <f t="shared" si="0"/>
        <v>967441</v>
      </c>
      <c r="I7" s="215">
        <f t="shared" si="0"/>
        <v>100.00000000000001</v>
      </c>
      <c r="J7" s="216">
        <f t="shared" si="0"/>
        <v>32598.260000000002</v>
      </c>
      <c r="K7" s="214">
        <f t="shared" si="0"/>
        <v>24742076</v>
      </c>
      <c r="L7" s="215">
        <f aca="true" t="shared" si="1" ref="L7:BH7">L8+L12+L16+L19+L20+L27+L28+L29</f>
        <v>100.00000000000001</v>
      </c>
      <c r="M7" s="214">
        <f>M8+M12+M16+M19+M20+M27+M28+M29</f>
        <v>25709517</v>
      </c>
      <c r="N7" s="215">
        <f aca="true" t="shared" si="2" ref="N7:AD7">N8+N12+N16+N19+N20+N27+N28+N29</f>
        <v>100</v>
      </c>
      <c r="O7" s="216">
        <f t="shared" si="2"/>
        <v>1687.6899999999996</v>
      </c>
      <c r="P7" s="214">
        <f t="shared" si="2"/>
        <v>96886943</v>
      </c>
      <c r="Q7" s="215">
        <f t="shared" si="2"/>
        <v>100</v>
      </c>
      <c r="R7" s="216">
        <f t="shared" si="2"/>
        <v>221.29</v>
      </c>
      <c r="S7" s="214">
        <f t="shared" si="2"/>
        <v>663860</v>
      </c>
      <c r="T7" s="215">
        <f t="shared" si="2"/>
        <v>100</v>
      </c>
      <c r="U7" s="216">
        <f t="shared" si="2"/>
        <v>1373.1799999999998</v>
      </c>
      <c r="V7" s="217">
        <f t="shared" si="2"/>
        <v>3700724</v>
      </c>
      <c r="W7" s="215">
        <f t="shared" si="2"/>
        <v>100</v>
      </c>
      <c r="X7" s="214">
        <f t="shared" si="2"/>
        <v>4364584</v>
      </c>
      <c r="Y7" s="215">
        <f t="shared" si="2"/>
        <v>99.99999999999999</v>
      </c>
      <c r="Z7" s="216">
        <f t="shared" si="2"/>
        <v>172.09</v>
      </c>
      <c r="AA7" s="214">
        <f t="shared" si="2"/>
        <v>731363</v>
      </c>
      <c r="AB7" s="215">
        <f t="shared" si="2"/>
        <v>100</v>
      </c>
      <c r="AC7" s="216">
        <f t="shared" si="2"/>
        <v>1232.8700000000001</v>
      </c>
      <c r="AD7" s="217">
        <f t="shared" si="2"/>
        <v>1510267</v>
      </c>
      <c r="AE7" s="215">
        <f t="shared" si="1"/>
        <v>99.99999999999999</v>
      </c>
      <c r="AF7" s="214">
        <f t="shared" si="1"/>
        <v>2241630</v>
      </c>
      <c r="AG7" s="215">
        <f t="shared" si="1"/>
        <v>100</v>
      </c>
      <c r="AH7" s="216">
        <f t="shared" si="1"/>
        <v>132.78000000000003</v>
      </c>
      <c r="AI7" s="217">
        <f t="shared" si="1"/>
        <v>360219</v>
      </c>
      <c r="AJ7" s="215">
        <f t="shared" si="1"/>
        <v>99.99999999999999</v>
      </c>
      <c r="AK7" s="216">
        <f t="shared" si="1"/>
        <v>1409.3600000000001</v>
      </c>
      <c r="AL7" s="214">
        <f t="shared" si="1"/>
        <v>4143507</v>
      </c>
      <c r="AM7" s="215">
        <f t="shared" si="1"/>
        <v>99.99999999999999</v>
      </c>
      <c r="AN7" s="214">
        <f t="shared" si="1"/>
        <v>4503726</v>
      </c>
      <c r="AO7" s="215">
        <f t="shared" si="1"/>
        <v>100</v>
      </c>
      <c r="AP7" s="216">
        <f t="shared" si="1"/>
        <v>333.20000000000005</v>
      </c>
      <c r="AQ7" s="214">
        <f t="shared" si="1"/>
        <v>233239</v>
      </c>
      <c r="AR7" s="215" t="e">
        <f t="shared" si="1"/>
        <v>#DIV/0!</v>
      </c>
      <c r="AS7" s="216" t="e">
        <f t="shared" si="1"/>
        <v>#DIV/0!</v>
      </c>
      <c r="AT7" s="214">
        <f>AT8+AT12+AT16+AT19+AT20+AT27+AT28+AT29</f>
        <v>0</v>
      </c>
      <c r="AU7" s="215" t="e">
        <f>AU8+AU12+AU16+AU19+AU20+AU27+AU28+AU29</f>
        <v>#DIV/0!</v>
      </c>
      <c r="AV7" s="216" t="e">
        <f>AV8+AV12+AV16+AV19+AV20+AV27+AV28+AV29</f>
        <v>#DIV/0!</v>
      </c>
      <c r="AW7" s="214">
        <f>AW8+AW12+AW16+AW19+AW20+AW27+AW28+AW29</f>
        <v>0</v>
      </c>
      <c r="AX7" s="215" t="e">
        <f t="shared" si="1"/>
        <v>#REF!</v>
      </c>
      <c r="AY7" s="214" t="e">
        <f t="shared" si="1"/>
        <v>#REF!</v>
      </c>
      <c r="AZ7" s="489">
        <f t="shared" si="1"/>
        <v>100.00000000000001</v>
      </c>
      <c r="BA7" s="218">
        <f t="shared" si="1"/>
        <v>1389.12</v>
      </c>
      <c r="BB7" s="217">
        <f t="shared" si="1"/>
        <v>99843065</v>
      </c>
      <c r="BC7" s="215">
        <f t="shared" si="1"/>
        <v>100.00000000000001</v>
      </c>
      <c r="BD7" s="216">
        <f t="shared" si="1"/>
        <v>32598.260000000002</v>
      </c>
      <c r="BE7" s="214">
        <f t="shared" si="1"/>
        <v>24742076</v>
      </c>
      <c r="BF7" s="218">
        <f t="shared" si="1"/>
        <v>99.99999999999999</v>
      </c>
      <c r="BG7" s="218">
        <f t="shared" si="1"/>
        <v>1363.63</v>
      </c>
      <c r="BH7" s="217">
        <f t="shared" si="1"/>
        <v>9354498</v>
      </c>
      <c r="BI7" s="489">
        <f>BI8+BI12+BI16+BI19+BI20+BI27+BI28+BI29</f>
        <v>99.99999999999999</v>
      </c>
      <c r="BJ7" s="214">
        <f>BJ8+BJ12+BJ16+BJ19+BJ20+BJ27+BJ28+BJ29</f>
        <v>133939639</v>
      </c>
      <c r="BK7" s="1"/>
      <c r="BL7" s="1"/>
    </row>
    <row r="8" spans="1:64" s="6" customFormat="1" ht="27.75" customHeight="1">
      <c r="A8" s="649" t="s">
        <v>20</v>
      </c>
      <c r="B8" s="650"/>
      <c r="C8" s="650"/>
      <c r="D8" s="650"/>
      <c r="E8" s="490">
        <v>2</v>
      </c>
      <c r="F8" s="226">
        <f aca="true" t="shared" si="3" ref="F8:K8">SUM(F9:F11)</f>
        <v>95.88</v>
      </c>
      <c r="G8" s="220">
        <f t="shared" si="3"/>
        <v>243.83</v>
      </c>
      <c r="H8" s="227">
        <f t="shared" si="3"/>
        <v>927541</v>
      </c>
      <c r="I8" s="226">
        <f t="shared" si="3"/>
        <v>70.27</v>
      </c>
      <c r="J8" s="220">
        <f t="shared" si="3"/>
        <v>22905.45</v>
      </c>
      <c r="K8" s="225">
        <f t="shared" si="3"/>
        <v>17385240</v>
      </c>
      <c r="L8" s="226">
        <f aca="true" t="shared" si="4" ref="L8:BH8">SUM(L9:L11)</f>
        <v>71.23</v>
      </c>
      <c r="M8" s="225">
        <f t="shared" si="4"/>
        <v>18312781</v>
      </c>
      <c r="N8" s="226">
        <f t="shared" si="4"/>
        <v>8.37</v>
      </c>
      <c r="O8" s="220">
        <f t="shared" si="4"/>
        <v>141.39999999999998</v>
      </c>
      <c r="P8" s="225">
        <f t="shared" si="4"/>
        <v>8117067</v>
      </c>
      <c r="Q8" s="226">
        <f t="shared" si="4"/>
        <v>53.78</v>
      </c>
      <c r="R8" s="220">
        <f t="shared" si="4"/>
        <v>119</v>
      </c>
      <c r="S8" s="225">
        <f t="shared" si="4"/>
        <v>356994</v>
      </c>
      <c r="T8" s="226">
        <f t="shared" si="4"/>
        <v>54.669999999999995</v>
      </c>
      <c r="U8" s="220">
        <f t="shared" si="4"/>
        <v>750.64</v>
      </c>
      <c r="V8" s="227">
        <f t="shared" si="4"/>
        <v>2022966</v>
      </c>
      <c r="W8" s="226">
        <f t="shared" si="4"/>
        <v>54.53</v>
      </c>
      <c r="X8" s="225">
        <f t="shared" si="4"/>
        <v>2379960</v>
      </c>
      <c r="Y8" s="226">
        <f t="shared" si="4"/>
        <v>96.17</v>
      </c>
      <c r="Z8" s="220">
        <f t="shared" si="4"/>
        <v>165.5</v>
      </c>
      <c r="AA8" s="225">
        <f t="shared" si="4"/>
        <v>703382</v>
      </c>
      <c r="AB8" s="226">
        <f t="shared" si="4"/>
        <v>79.15</v>
      </c>
      <c r="AC8" s="220">
        <f t="shared" si="4"/>
        <v>975.73</v>
      </c>
      <c r="AD8" s="227">
        <f t="shared" si="4"/>
        <v>1195267</v>
      </c>
      <c r="AE8" s="226">
        <f t="shared" si="4"/>
        <v>84.7</v>
      </c>
      <c r="AF8" s="225">
        <f t="shared" si="4"/>
        <v>1898649</v>
      </c>
      <c r="AG8" s="226">
        <f t="shared" si="4"/>
        <v>98.31</v>
      </c>
      <c r="AH8" s="220">
        <f t="shared" si="4"/>
        <v>130.54000000000002</v>
      </c>
      <c r="AI8" s="227">
        <f t="shared" si="4"/>
        <v>354144</v>
      </c>
      <c r="AJ8" s="226">
        <f t="shared" si="4"/>
        <v>64.59</v>
      </c>
      <c r="AK8" s="220">
        <f t="shared" si="4"/>
        <v>910.37</v>
      </c>
      <c r="AL8" s="225">
        <f t="shared" si="4"/>
        <v>2676503</v>
      </c>
      <c r="AM8" s="226">
        <f t="shared" si="4"/>
        <v>67.28999999999999</v>
      </c>
      <c r="AN8" s="225">
        <f t="shared" si="4"/>
        <v>3030647</v>
      </c>
      <c r="AO8" s="226">
        <f t="shared" si="4"/>
        <v>79.97</v>
      </c>
      <c r="AP8" s="220">
        <f t="shared" si="4"/>
        <v>266.47</v>
      </c>
      <c r="AQ8" s="225">
        <f t="shared" si="4"/>
        <v>186531</v>
      </c>
      <c r="AR8" s="226" t="e">
        <f t="shared" si="4"/>
        <v>#DIV/0!</v>
      </c>
      <c r="AS8" s="220" t="e">
        <f t="shared" si="4"/>
        <v>#DIV/0!</v>
      </c>
      <c r="AT8" s="225">
        <f>SUM(AT9:AT11)</f>
        <v>0</v>
      </c>
      <c r="AU8" s="226" t="e">
        <f>SUM(AU9:AU11)</f>
        <v>#DIV/0!</v>
      </c>
      <c r="AV8" s="220" t="e">
        <f>SUM(AV9:AV11)</f>
        <v>#DIV/0!</v>
      </c>
      <c r="AW8" s="225">
        <f>SUM(AW9:AW11)</f>
        <v>0</v>
      </c>
      <c r="AX8" s="226" t="e">
        <f t="shared" si="4"/>
        <v>#REF!</v>
      </c>
      <c r="AY8" s="225" t="e">
        <f t="shared" si="4"/>
        <v>#REF!</v>
      </c>
      <c r="AZ8" s="491">
        <f t="shared" si="4"/>
        <v>10.66</v>
      </c>
      <c r="BA8" s="228">
        <f t="shared" si="4"/>
        <v>148.12</v>
      </c>
      <c r="BB8" s="227">
        <f t="shared" si="4"/>
        <v>10645659</v>
      </c>
      <c r="BC8" s="226">
        <f t="shared" si="4"/>
        <v>70.27</v>
      </c>
      <c r="BD8" s="220">
        <f t="shared" si="4"/>
        <v>22905.45</v>
      </c>
      <c r="BE8" s="225">
        <f t="shared" si="4"/>
        <v>17385240</v>
      </c>
      <c r="BF8" s="228">
        <f t="shared" si="4"/>
        <v>63.010000000000005</v>
      </c>
      <c r="BG8" s="228">
        <f t="shared" si="4"/>
        <v>859.2900000000001</v>
      </c>
      <c r="BH8" s="227">
        <f t="shared" si="4"/>
        <v>5894736</v>
      </c>
      <c r="BI8" s="491">
        <f>SUM(BI9:BI11)</f>
        <v>25.33</v>
      </c>
      <c r="BJ8" s="225">
        <f>SUM(BJ9:BJ11)</f>
        <v>33925635</v>
      </c>
      <c r="BK8" s="5"/>
      <c r="BL8" s="5"/>
    </row>
    <row r="9" spans="1:64" ht="22.5" customHeight="1">
      <c r="A9" s="651" t="s">
        <v>1</v>
      </c>
      <c r="B9" s="652">
        <v>210</v>
      </c>
      <c r="C9" s="336">
        <v>211</v>
      </c>
      <c r="D9" s="337" t="s">
        <v>25</v>
      </c>
      <c r="E9" s="493">
        <v>3</v>
      </c>
      <c r="F9" s="233">
        <f>ROUND(H9/H7*100,2)</f>
        <v>73.75</v>
      </c>
      <c r="G9" s="190">
        <f>ROUND(H9/H36,2)</f>
        <v>187.56</v>
      </c>
      <c r="H9" s="230">
        <v>713491</v>
      </c>
      <c r="I9" s="233">
        <f>ROUND(K9/K7*100,2)</f>
        <v>54.05</v>
      </c>
      <c r="J9" s="190">
        <f>ROUND(K9/K36,2)</f>
        <v>17619.63</v>
      </c>
      <c r="K9" s="201">
        <v>13373300</v>
      </c>
      <c r="L9" s="233">
        <f>ROUND(M9/$M$7*100,2)</f>
        <v>54.79</v>
      </c>
      <c r="M9" s="201">
        <f>H9+K9</f>
        <v>14086791</v>
      </c>
      <c r="N9" s="233">
        <f>ROUND(P9/P7*100,2)</f>
        <v>6.43</v>
      </c>
      <c r="O9" s="190">
        <f>ROUND(P9/P36,2)</f>
        <v>108.6</v>
      </c>
      <c r="P9" s="201">
        <v>6234330</v>
      </c>
      <c r="Q9" s="233">
        <f>ROUND(S9/S7*100,2)</f>
        <v>44.74</v>
      </c>
      <c r="R9" s="190">
        <f>ROUND(S9/S36,2)</f>
        <v>99</v>
      </c>
      <c r="S9" s="201">
        <v>297000</v>
      </c>
      <c r="T9" s="233">
        <f>ROUND(V9/V7*100,2)</f>
        <v>45.48</v>
      </c>
      <c r="U9" s="190">
        <f>ROUND(V9/V36,2)</f>
        <v>624.49</v>
      </c>
      <c r="V9" s="230">
        <v>1683000</v>
      </c>
      <c r="W9" s="233">
        <f>ROUND(X9/X7*100,2)</f>
        <v>45.37</v>
      </c>
      <c r="X9" s="201">
        <f>S9+V9</f>
        <v>1980000</v>
      </c>
      <c r="Y9" s="233">
        <f>ROUND(AA9/AA7*100,2)</f>
        <v>73.83</v>
      </c>
      <c r="Z9" s="190">
        <f>ROUND(AA9/AA36,2)</f>
        <v>127.06</v>
      </c>
      <c r="AA9" s="201">
        <v>540000</v>
      </c>
      <c r="AB9" s="233">
        <f>ROUND(AD9/AD7*100,2)+0.01</f>
        <v>60.79</v>
      </c>
      <c r="AC9" s="190">
        <f>ROUND(AD9/AD36,2)</f>
        <v>749.39</v>
      </c>
      <c r="AD9" s="230">
        <v>918000</v>
      </c>
      <c r="AE9" s="233">
        <f>ROUND(AF9/$AF$7*100,2)</f>
        <v>65.04</v>
      </c>
      <c r="AF9" s="201">
        <f>AA9+AD9</f>
        <v>1458000</v>
      </c>
      <c r="AG9" s="233">
        <f>ROUND(AI9/AI7*100,2)</f>
        <v>75.51</v>
      </c>
      <c r="AH9" s="190">
        <f>ROUND(AI9/AI36,2)</f>
        <v>100.26</v>
      </c>
      <c r="AI9" s="230">
        <v>272000</v>
      </c>
      <c r="AJ9" s="233">
        <f>ROUND(AL9/AL7*100,2)</f>
        <v>49.61</v>
      </c>
      <c r="AK9" s="190">
        <f>ROUND(AL9/AL36,2)</f>
        <v>699.21</v>
      </c>
      <c r="AL9" s="201">
        <v>2055686</v>
      </c>
      <c r="AM9" s="233">
        <f>ROUND(AN9/$AN$7*100,2)</f>
        <v>51.68</v>
      </c>
      <c r="AN9" s="201">
        <f>AI9+AL9</f>
        <v>2327686</v>
      </c>
      <c r="AO9" s="233">
        <f>ROUND(AQ9/AQ7*100,2)</f>
        <v>61.42</v>
      </c>
      <c r="AP9" s="190">
        <f>ROUND(AQ9/AQ36,2)</f>
        <v>204.66</v>
      </c>
      <c r="AQ9" s="201">
        <v>143265</v>
      </c>
      <c r="AR9" s="233" t="e">
        <f>ROUND(AT9/AT7*100,2)</f>
        <v>#DIV/0!</v>
      </c>
      <c r="AS9" s="190" t="e">
        <f>ROUND(AT9/AT36,2)</f>
        <v>#DIV/0!</v>
      </c>
      <c r="AT9" s="201"/>
      <c r="AU9" s="233" t="e">
        <f>ROUND(AW9/AW7*100,2)</f>
        <v>#DIV/0!</v>
      </c>
      <c r="AV9" s="190" t="e">
        <f>ROUND(AW9/AW36,2)</f>
        <v>#DIV/0!</v>
      </c>
      <c r="AW9" s="201"/>
      <c r="AX9" s="233" t="e">
        <f>ROUND(AY9/$AY$7*100,2)</f>
        <v>#REF!</v>
      </c>
      <c r="AY9" s="201" t="e">
        <f>#REF!</f>
        <v>#REF!</v>
      </c>
      <c r="AZ9" s="196">
        <f>ROUND(BB9/BB7*100,2)</f>
        <v>8.21</v>
      </c>
      <c r="BA9" s="195">
        <f>ROUND(BB9/BB36,2)</f>
        <v>114.09</v>
      </c>
      <c r="BB9" s="495">
        <f>H9+P9+S9+AA9+AI9+AQ9</f>
        <v>8200086</v>
      </c>
      <c r="BC9" s="202">
        <f>ROUND(BE9/BE7*100,2)</f>
        <v>54.05</v>
      </c>
      <c r="BD9" s="536">
        <f>ROUND(BE9/BE36,2)</f>
        <v>17619.63</v>
      </c>
      <c r="BE9" s="198">
        <f>K9+AT9</f>
        <v>13373300</v>
      </c>
      <c r="BF9" s="195">
        <f>ROUND(BH9/BH7*100,2)</f>
        <v>49.78</v>
      </c>
      <c r="BG9" s="195">
        <f>ROUND(BH9/BH36,2)</f>
        <v>678.82</v>
      </c>
      <c r="BH9" s="495">
        <f>V9+AD9+AL9+AW9</f>
        <v>4656686</v>
      </c>
      <c r="BI9" s="196">
        <f>ROUND(BJ9/BJ7*100,2)</f>
        <v>19.58</v>
      </c>
      <c r="BJ9" s="198">
        <f>BB9+BE9+BH9</f>
        <v>26230072</v>
      </c>
      <c r="BK9" s="1"/>
      <c r="BL9" s="1"/>
    </row>
    <row r="10" spans="1:64" ht="21.75" customHeight="1">
      <c r="A10" s="644"/>
      <c r="B10" s="653"/>
      <c r="C10" s="336">
        <v>212</v>
      </c>
      <c r="D10" s="337" t="s">
        <v>26</v>
      </c>
      <c r="E10" s="493">
        <v>4</v>
      </c>
      <c r="F10" s="233">
        <f>ROUND(H10/H7*100,2)</f>
        <v>0</v>
      </c>
      <c r="G10" s="190">
        <f>ROUND(H10/H36,2)</f>
        <v>0</v>
      </c>
      <c r="H10" s="230">
        <v>0</v>
      </c>
      <c r="I10" s="233">
        <f>ROUND(K10/K7*100,2)</f>
        <v>0</v>
      </c>
      <c r="J10" s="190">
        <f>ROUND(K10/K36,2)</f>
        <v>0</v>
      </c>
      <c r="K10" s="201">
        <v>0</v>
      </c>
      <c r="L10" s="233">
        <f>ROUND(M10/$M$7*100,2)</f>
        <v>0</v>
      </c>
      <c r="M10" s="201">
        <f>H10+K10</f>
        <v>0</v>
      </c>
      <c r="N10" s="233">
        <f>ROUND(P10/P7*100,2)</f>
        <v>0</v>
      </c>
      <c r="O10" s="190">
        <f>ROUND(P10/P36,2)</f>
        <v>0</v>
      </c>
      <c r="P10" s="201">
        <v>0</v>
      </c>
      <c r="Q10" s="233">
        <f>ROUND(S10/S7*100,2)</f>
        <v>0</v>
      </c>
      <c r="R10" s="190">
        <f>ROUND(S10/S36,2)</f>
        <v>0</v>
      </c>
      <c r="S10" s="201">
        <v>0</v>
      </c>
      <c r="T10" s="233">
        <f>ROUND(V10/V7*100,2)</f>
        <v>0</v>
      </c>
      <c r="U10" s="190">
        <f>ROUND(V10/V36,2)</f>
        <v>0</v>
      </c>
      <c r="V10" s="230">
        <v>0</v>
      </c>
      <c r="W10" s="233">
        <f>ROUND(X10/X7*100,2)</f>
        <v>0</v>
      </c>
      <c r="X10" s="201">
        <f>S10+V10</f>
        <v>0</v>
      </c>
      <c r="Y10" s="233">
        <f>ROUND(AA10/AA7*100,2)</f>
        <v>0</v>
      </c>
      <c r="Z10" s="190">
        <f>ROUND(AA10/AA36,2)</f>
        <v>0</v>
      </c>
      <c r="AA10" s="201">
        <v>0</v>
      </c>
      <c r="AB10" s="233">
        <f>ROUND(AD10/AD7*100,2)</f>
        <v>0</v>
      </c>
      <c r="AC10" s="190">
        <f>ROUND(AD10/AD36,2)</f>
        <v>0</v>
      </c>
      <c r="AD10" s="230">
        <v>0</v>
      </c>
      <c r="AE10" s="233">
        <f>ROUND(AF10/$AF$7*100,2)</f>
        <v>0</v>
      </c>
      <c r="AF10" s="201">
        <f>AA10+AD10</f>
        <v>0</v>
      </c>
      <c r="AG10" s="233">
        <f>ROUND(AI10/AI7*100,2)</f>
        <v>0</v>
      </c>
      <c r="AH10" s="190">
        <f>ROUND(AI10/AI36,2)</f>
        <v>0</v>
      </c>
      <c r="AI10" s="230">
        <v>0</v>
      </c>
      <c r="AJ10" s="233">
        <f>ROUND(AL10/AL7*100,2)</f>
        <v>0</v>
      </c>
      <c r="AK10" s="190">
        <f>ROUND(AL10/AL36,2)</f>
        <v>0</v>
      </c>
      <c r="AL10" s="201">
        <v>0</v>
      </c>
      <c r="AM10" s="233">
        <f>ROUND(AN10/$AN$7*100,2)</f>
        <v>0</v>
      </c>
      <c r="AN10" s="201">
        <f>AI10+AL10</f>
        <v>0</v>
      </c>
      <c r="AO10" s="233">
        <f>ROUND(AQ10/AQ7*100,2)</f>
        <v>0</v>
      </c>
      <c r="AP10" s="190">
        <f>ROUND(AQ10/AQ36,2)</f>
        <v>0</v>
      </c>
      <c r="AQ10" s="201">
        <v>0</v>
      </c>
      <c r="AR10" s="233" t="e">
        <f>ROUND(AT10/AT7*100,2)</f>
        <v>#DIV/0!</v>
      </c>
      <c r="AS10" s="190" t="e">
        <f>ROUND(AT10/AT36,2)</f>
        <v>#DIV/0!</v>
      </c>
      <c r="AT10" s="201"/>
      <c r="AU10" s="233" t="e">
        <f>ROUND(AW10/AW7*100,2)</f>
        <v>#DIV/0!</v>
      </c>
      <c r="AV10" s="190" t="e">
        <f>ROUND(AW10/AW36,2)</f>
        <v>#DIV/0!</v>
      </c>
      <c r="AW10" s="201"/>
      <c r="AX10" s="233" t="e">
        <f>ROUND(AY10/$AY$7*100,2)</f>
        <v>#REF!</v>
      </c>
      <c r="AY10" s="201" t="e">
        <f>#REF!</f>
        <v>#REF!</v>
      </c>
      <c r="AZ10" s="196">
        <f>ROUND(BB10/BB7*100,2)</f>
        <v>0</v>
      </c>
      <c r="BA10" s="195">
        <f>ROUND(BB10/BB36,2)</f>
        <v>0</v>
      </c>
      <c r="BB10" s="495">
        <f>H10+P10+S10+AA10+AI10+AQ10</f>
        <v>0</v>
      </c>
      <c r="BC10" s="202">
        <f>ROUND(BE10/BE7*100,2)</f>
        <v>0</v>
      </c>
      <c r="BD10" s="536">
        <f>ROUND(BE10/BE36,2)</f>
        <v>0</v>
      </c>
      <c r="BE10" s="198">
        <f>K10+AT10</f>
        <v>0</v>
      </c>
      <c r="BF10" s="195">
        <f>ROUND(BH10/BH7*100,2)</f>
        <v>0</v>
      </c>
      <c r="BG10" s="195">
        <f>ROUND(BH10/BH36,2)</f>
        <v>0</v>
      </c>
      <c r="BH10" s="495">
        <f>V10+AD10+AL10+AW10</f>
        <v>0</v>
      </c>
      <c r="BI10" s="196">
        <f>ROUND(BJ10/BJ7*100,2)</f>
        <v>0</v>
      </c>
      <c r="BJ10" s="198">
        <f>BB10+BE10+BH10</f>
        <v>0</v>
      </c>
      <c r="BK10" s="1"/>
      <c r="BL10" s="1"/>
    </row>
    <row r="11" spans="1:64" ht="22.5" customHeight="1" thickBot="1">
      <c r="A11" s="676"/>
      <c r="B11" s="677"/>
      <c r="C11" s="373">
        <v>213</v>
      </c>
      <c r="D11" s="374" t="s">
        <v>27</v>
      </c>
      <c r="E11" s="496">
        <v>5</v>
      </c>
      <c r="F11" s="318">
        <f>ROUND(H11/H7*100,2)</f>
        <v>22.13</v>
      </c>
      <c r="G11" s="238">
        <f>ROUND(H11/H36,2)</f>
        <v>56.27</v>
      </c>
      <c r="H11" s="267">
        <v>214050</v>
      </c>
      <c r="I11" s="318">
        <f>ROUND(K11/K7*100,2)</f>
        <v>16.22</v>
      </c>
      <c r="J11" s="238">
        <f>ROUND(K11/K36,2)</f>
        <v>5285.82</v>
      </c>
      <c r="K11" s="204">
        <v>4011940</v>
      </c>
      <c r="L11" s="318">
        <f>ROUND(M11/$M$7*100,2)</f>
        <v>16.44</v>
      </c>
      <c r="M11" s="201">
        <f>H11+K11</f>
        <v>4225990</v>
      </c>
      <c r="N11" s="318">
        <f>ROUND(P11/P7*100,2)</f>
        <v>1.94</v>
      </c>
      <c r="O11" s="238">
        <f>ROUND(P11/P36,2)</f>
        <v>32.8</v>
      </c>
      <c r="P11" s="204">
        <v>1882737</v>
      </c>
      <c r="Q11" s="318">
        <f>ROUND(S11/S7*100,2)</f>
        <v>9.04</v>
      </c>
      <c r="R11" s="238">
        <f>ROUND(S11/S36,2)</f>
        <v>20</v>
      </c>
      <c r="S11" s="204">
        <v>59994</v>
      </c>
      <c r="T11" s="318">
        <f>ROUND(V11/V7*100,2)</f>
        <v>9.19</v>
      </c>
      <c r="U11" s="238">
        <f>ROUND(V11/V36,2)</f>
        <v>126.15</v>
      </c>
      <c r="V11" s="267">
        <v>339966</v>
      </c>
      <c r="W11" s="318">
        <f>ROUND(X11/X7*100,2)</f>
        <v>9.16</v>
      </c>
      <c r="X11" s="201">
        <f>S11+V11</f>
        <v>399960</v>
      </c>
      <c r="Y11" s="318">
        <f>ROUND(AA11/AA7*100,2)</f>
        <v>22.34</v>
      </c>
      <c r="Z11" s="238">
        <f>ROUND(AA11/AA36,2)</f>
        <v>38.44</v>
      </c>
      <c r="AA11" s="204">
        <v>163382</v>
      </c>
      <c r="AB11" s="318">
        <f>ROUND(AD11/AD7*100,2)</f>
        <v>18.36</v>
      </c>
      <c r="AC11" s="238">
        <f>ROUND(AD11/AD36,2)</f>
        <v>226.34</v>
      </c>
      <c r="AD11" s="267">
        <v>277267</v>
      </c>
      <c r="AE11" s="318">
        <f>ROUND(AF11/$AF$7*100,2)</f>
        <v>19.66</v>
      </c>
      <c r="AF11" s="201">
        <f>AA11+AD11</f>
        <v>440649</v>
      </c>
      <c r="AG11" s="318">
        <f>ROUND(AI11/AI7*100,2)</f>
        <v>22.8</v>
      </c>
      <c r="AH11" s="238">
        <f>ROUND(AI11/AI36,2)</f>
        <v>30.28</v>
      </c>
      <c r="AI11" s="267">
        <v>82144</v>
      </c>
      <c r="AJ11" s="318">
        <f>ROUND(AL11/AL7*100,2)</f>
        <v>14.98</v>
      </c>
      <c r="AK11" s="238">
        <f>ROUND(AL11/AL36,2)</f>
        <v>211.16</v>
      </c>
      <c r="AL11" s="204">
        <v>620817</v>
      </c>
      <c r="AM11" s="318">
        <f>ROUND(AN11/$AN$7*100,2)</f>
        <v>15.61</v>
      </c>
      <c r="AN11" s="201">
        <f>AI11+AL11</f>
        <v>702961</v>
      </c>
      <c r="AO11" s="318">
        <f>ROUND(AQ11/AQ7*100,2)</f>
        <v>18.55</v>
      </c>
      <c r="AP11" s="238">
        <f>ROUND(AQ11/AQ36,2)</f>
        <v>61.81</v>
      </c>
      <c r="AQ11" s="204">
        <v>43266</v>
      </c>
      <c r="AR11" s="318" t="e">
        <f>ROUND(AT11/AT7*100,2)</f>
        <v>#DIV/0!</v>
      </c>
      <c r="AS11" s="238" t="e">
        <f>ROUND(AT11/AT36,2)</f>
        <v>#DIV/0!</v>
      </c>
      <c r="AT11" s="204"/>
      <c r="AU11" s="318" t="e">
        <f>ROUND(AW11/AW7*100,2)</f>
        <v>#DIV/0!</v>
      </c>
      <c r="AV11" s="238" t="e">
        <f>ROUND(AW11/AW36,2)</f>
        <v>#DIV/0!</v>
      </c>
      <c r="AW11" s="204"/>
      <c r="AX11" s="318" t="e">
        <f>ROUND(AY11/$AY$7*100,2)</f>
        <v>#REF!</v>
      </c>
      <c r="AY11" s="201" t="e">
        <f>#REF!</f>
        <v>#REF!</v>
      </c>
      <c r="AZ11" s="196">
        <f>ROUND(BB11/BB7*100,2)</f>
        <v>2.45</v>
      </c>
      <c r="BA11" s="195">
        <f>ROUND(BB11/BB36,2)</f>
        <v>34.03</v>
      </c>
      <c r="BB11" s="495">
        <f>H11+P11+S11+AA11+AI11+AQ11</f>
        <v>2445573</v>
      </c>
      <c r="BC11" s="537">
        <f>ROUND(BE11/BE7*100,2)</f>
        <v>16.22</v>
      </c>
      <c r="BD11" s="538">
        <f>ROUND(BE11/BE36,2)</f>
        <v>5285.82</v>
      </c>
      <c r="BE11" s="198">
        <f>K11+AT11</f>
        <v>4011940</v>
      </c>
      <c r="BF11" s="195">
        <f>ROUND(BH11/BH7*100,2)</f>
        <v>13.23</v>
      </c>
      <c r="BG11" s="195">
        <f>ROUND(BH11/BH36,2)</f>
        <v>180.47</v>
      </c>
      <c r="BH11" s="495">
        <f>V11+AD11+AL11+AW11</f>
        <v>1238050</v>
      </c>
      <c r="BI11" s="196">
        <f>ROUND(BJ11/BJ7*100,2)</f>
        <v>5.75</v>
      </c>
      <c r="BJ11" s="198">
        <f>BB11+BE11+BH11</f>
        <v>7695563</v>
      </c>
      <c r="BK11" s="1"/>
      <c r="BL11" s="1"/>
    </row>
    <row r="12" spans="1:64" s="6" customFormat="1" ht="30" customHeight="1">
      <c r="A12" s="672" t="s">
        <v>19</v>
      </c>
      <c r="B12" s="673"/>
      <c r="C12" s="673"/>
      <c r="D12" s="673"/>
      <c r="E12" s="497">
        <v>6</v>
      </c>
      <c r="F12" s="498">
        <f aca="true" t="shared" si="5" ref="F12:K12">SUM(F13:F15)</f>
        <v>4.12</v>
      </c>
      <c r="G12" s="222">
        <f t="shared" si="5"/>
        <v>10.49</v>
      </c>
      <c r="H12" s="500">
        <f t="shared" si="5"/>
        <v>39900</v>
      </c>
      <c r="I12" s="498">
        <f t="shared" si="5"/>
        <v>12.809999999999999</v>
      </c>
      <c r="J12" s="222">
        <f t="shared" si="5"/>
        <v>4174.09</v>
      </c>
      <c r="K12" s="499">
        <f t="shared" si="5"/>
        <v>3168136</v>
      </c>
      <c r="L12" s="498">
        <f aca="true" t="shared" si="6" ref="L12:BH12">SUM(L13:L15)</f>
        <v>12.47</v>
      </c>
      <c r="M12" s="499">
        <f t="shared" si="6"/>
        <v>3208036</v>
      </c>
      <c r="N12" s="498">
        <f t="shared" si="6"/>
        <v>68.43</v>
      </c>
      <c r="O12" s="222">
        <f t="shared" si="6"/>
        <v>1154.74</v>
      </c>
      <c r="P12" s="499">
        <f t="shared" si="6"/>
        <v>66291593</v>
      </c>
      <c r="Q12" s="498">
        <f t="shared" si="6"/>
        <v>4.07</v>
      </c>
      <c r="R12" s="222">
        <f t="shared" si="6"/>
        <v>9</v>
      </c>
      <c r="S12" s="499">
        <f t="shared" si="6"/>
        <v>27000</v>
      </c>
      <c r="T12" s="498">
        <f t="shared" si="6"/>
        <v>4.140000000000001</v>
      </c>
      <c r="U12" s="222">
        <f t="shared" si="6"/>
        <v>56.77</v>
      </c>
      <c r="V12" s="500">
        <f t="shared" si="6"/>
        <v>153000</v>
      </c>
      <c r="W12" s="498">
        <f t="shared" si="6"/>
        <v>4.13</v>
      </c>
      <c r="X12" s="499">
        <f t="shared" si="6"/>
        <v>180000</v>
      </c>
      <c r="Y12" s="498">
        <f t="shared" si="6"/>
        <v>2.6</v>
      </c>
      <c r="Z12" s="222">
        <f t="shared" si="6"/>
        <v>4.47</v>
      </c>
      <c r="AA12" s="499">
        <f t="shared" si="6"/>
        <v>18981</v>
      </c>
      <c r="AB12" s="498">
        <f t="shared" si="6"/>
        <v>13.58</v>
      </c>
      <c r="AC12" s="222">
        <f t="shared" si="6"/>
        <v>167.35000000000002</v>
      </c>
      <c r="AD12" s="500">
        <f t="shared" si="6"/>
        <v>205000</v>
      </c>
      <c r="AE12" s="498">
        <f t="shared" si="6"/>
        <v>9.99</v>
      </c>
      <c r="AF12" s="499">
        <f t="shared" si="6"/>
        <v>223981</v>
      </c>
      <c r="AG12" s="498">
        <f t="shared" si="6"/>
        <v>0.85</v>
      </c>
      <c r="AH12" s="222">
        <f t="shared" si="6"/>
        <v>1.13</v>
      </c>
      <c r="AI12" s="500">
        <f t="shared" si="6"/>
        <v>3055</v>
      </c>
      <c r="AJ12" s="498">
        <f t="shared" si="6"/>
        <v>12.44</v>
      </c>
      <c r="AK12" s="222">
        <f t="shared" si="6"/>
        <v>175.39</v>
      </c>
      <c r="AL12" s="499">
        <f t="shared" si="6"/>
        <v>515640</v>
      </c>
      <c r="AM12" s="498">
        <f t="shared" si="6"/>
        <v>11.52</v>
      </c>
      <c r="AN12" s="499">
        <f t="shared" si="6"/>
        <v>518695</v>
      </c>
      <c r="AO12" s="498">
        <f t="shared" si="6"/>
        <v>1.84</v>
      </c>
      <c r="AP12" s="222">
        <f t="shared" si="6"/>
        <v>6.13</v>
      </c>
      <c r="AQ12" s="499">
        <f t="shared" si="6"/>
        <v>4290</v>
      </c>
      <c r="AR12" s="498" t="e">
        <f t="shared" si="6"/>
        <v>#DIV/0!</v>
      </c>
      <c r="AS12" s="222" t="e">
        <f t="shared" si="6"/>
        <v>#DIV/0!</v>
      </c>
      <c r="AT12" s="499">
        <f t="shared" si="6"/>
        <v>0</v>
      </c>
      <c r="AU12" s="498" t="e">
        <f>SUM(AU13:AU15)</f>
        <v>#DIV/0!</v>
      </c>
      <c r="AV12" s="222" t="e">
        <f>SUM(AV13:AV15)</f>
        <v>#DIV/0!</v>
      </c>
      <c r="AW12" s="499">
        <f>SUM(AW13:AW15)</f>
        <v>0</v>
      </c>
      <c r="AX12" s="498" t="e">
        <f t="shared" si="6"/>
        <v>#REF!</v>
      </c>
      <c r="AY12" s="499" t="e">
        <f t="shared" si="6"/>
        <v>#REF!</v>
      </c>
      <c r="AZ12" s="502">
        <f t="shared" si="6"/>
        <v>66.49000000000001</v>
      </c>
      <c r="BA12" s="503">
        <f t="shared" si="6"/>
        <v>923.62</v>
      </c>
      <c r="BB12" s="500">
        <f t="shared" si="6"/>
        <v>66384819</v>
      </c>
      <c r="BC12" s="498">
        <f t="shared" si="6"/>
        <v>12.809999999999999</v>
      </c>
      <c r="BD12" s="222">
        <f t="shared" si="6"/>
        <v>4174.09</v>
      </c>
      <c r="BE12" s="499">
        <f t="shared" si="6"/>
        <v>3168136</v>
      </c>
      <c r="BF12" s="503">
        <f t="shared" si="6"/>
        <v>9.34</v>
      </c>
      <c r="BG12" s="503">
        <f t="shared" si="6"/>
        <v>127.35000000000001</v>
      </c>
      <c r="BH12" s="500">
        <f t="shared" si="6"/>
        <v>873640</v>
      </c>
      <c r="BI12" s="502">
        <f>SUM(BI13:BI15)</f>
        <v>52.580000000000005</v>
      </c>
      <c r="BJ12" s="499">
        <f>SUM(BJ13:BJ15)</f>
        <v>70426595</v>
      </c>
      <c r="BK12" s="5"/>
      <c r="BL12" s="5"/>
    </row>
    <row r="13" spans="1:64" ht="54.75" customHeight="1">
      <c r="A13" s="651" t="s">
        <v>46</v>
      </c>
      <c r="B13" s="349">
        <v>340</v>
      </c>
      <c r="C13" s="336"/>
      <c r="D13" s="26" t="s">
        <v>2</v>
      </c>
      <c r="E13" s="493">
        <v>7</v>
      </c>
      <c r="F13" s="233">
        <f>ROUND(H13/H7*100,2)</f>
        <v>4.12</v>
      </c>
      <c r="G13" s="190">
        <f>ROUND(H13/H36,2)</f>
        <v>10.49</v>
      </c>
      <c r="H13" s="230">
        <v>39900</v>
      </c>
      <c r="I13" s="233">
        <f>ROUND(K13/K7*100,2)</f>
        <v>12.2</v>
      </c>
      <c r="J13" s="190">
        <f>ROUND(K13/K36,2)</f>
        <v>3976.46</v>
      </c>
      <c r="K13" s="201">
        <v>3018136</v>
      </c>
      <c r="L13" s="233">
        <f>ROUND(M13/$M$7*100,2)</f>
        <v>11.89</v>
      </c>
      <c r="M13" s="201">
        <f>H13+K13</f>
        <v>3058036</v>
      </c>
      <c r="N13" s="233">
        <f>ROUND(P13/P7*100,2)</f>
        <v>67.42</v>
      </c>
      <c r="O13" s="190">
        <f>ROUND(P13/P36,2)</f>
        <v>1137.77</v>
      </c>
      <c r="P13" s="201">
        <v>65317313</v>
      </c>
      <c r="Q13" s="233">
        <f>ROUND(S13/S7*100,2)</f>
        <v>3.39</v>
      </c>
      <c r="R13" s="190">
        <f>ROUND(S13/S36,2)</f>
        <v>7.5</v>
      </c>
      <c r="S13" s="201">
        <v>22500</v>
      </c>
      <c r="T13" s="233">
        <f>ROUND(V13/V7*100,2)</f>
        <v>3.45</v>
      </c>
      <c r="U13" s="190">
        <f>ROUND(V13/V36,2)</f>
        <v>47.31</v>
      </c>
      <c r="V13" s="230">
        <v>127500</v>
      </c>
      <c r="W13" s="233">
        <f>ROUND(X13/X7*100,2)</f>
        <v>3.44</v>
      </c>
      <c r="X13" s="201">
        <f>S13+V13</f>
        <v>150000</v>
      </c>
      <c r="Y13" s="233">
        <f>ROUND(AA13/AA7*100,2)</f>
        <v>2.6</v>
      </c>
      <c r="Z13" s="190">
        <f>ROUND(AA13/AA36,2)</f>
        <v>4.47</v>
      </c>
      <c r="AA13" s="201">
        <v>18981</v>
      </c>
      <c r="AB13" s="233">
        <f>ROUND(AD13/AD7*100,2)</f>
        <v>11.59</v>
      </c>
      <c r="AC13" s="190">
        <f>ROUND(AD13/AD36,2)</f>
        <v>142.86</v>
      </c>
      <c r="AD13" s="230">
        <v>175000</v>
      </c>
      <c r="AE13" s="233">
        <f>ROUND(AF13/$AF$7*100,2)</f>
        <v>8.65</v>
      </c>
      <c r="AF13" s="201">
        <f>AA13+AD13</f>
        <v>193981</v>
      </c>
      <c r="AG13" s="233">
        <f>ROUND(AI13/AI7*100,2)</f>
        <v>0.85</v>
      </c>
      <c r="AH13" s="505">
        <f>ROUND(AI13/AI36,2)</f>
        <v>1.13</v>
      </c>
      <c r="AI13" s="230">
        <f>2360+695</f>
        <v>3055</v>
      </c>
      <c r="AJ13" s="233">
        <f>ROUND(AL13/AL7*100,2)</f>
        <v>12.44</v>
      </c>
      <c r="AK13" s="190">
        <f>ROUND(AL13/AL36,2)</f>
        <v>175.39</v>
      </c>
      <c r="AL13" s="201">
        <v>515640</v>
      </c>
      <c r="AM13" s="233">
        <f>ROUND(AN13/$AN$7*100,2)</f>
        <v>11.52</v>
      </c>
      <c r="AN13" s="201">
        <f>AI13+AL13</f>
        <v>518695</v>
      </c>
      <c r="AO13" s="233">
        <f>ROUND(AQ13/AQ7*100,2)</f>
        <v>1.78</v>
      </c>
      <c r="AP13" s="190">
        <f>ROUND(AQ13/AQ36,2)</f>
        <v>5.93</v>
      </c>
      <c r="AQ13" s="201">
        <v>4150</v>
      </c>
      <c r="AR13" s="233" t="e">
        <f>ROUND(AT13/AT7*100,2)</f>
        <v>#DIV/0!</v>
      </c>
      <c r="AS13" s="190" t="e">
        <f>ROUND(AT13/AT36,2)</f>
        <v>#DIV/0!</v>
      </c>
      <c r="AT13" s="201"/>
      <c r="AU13" s="233" t="e">
        <f>ROUND(AW13/AW7*100,2)</f>
        <v>#DIV/0!</v>
      </c>
      <c r="AV13" s="190" t="e">
        <f>ROUND(AW13/AW36,2)</f>
        <v>#DIV/0!</v>
      </c>
      <c r="AW13" s="201"/>
      <c r="AX13" s="233" t="e">
        <f>ROUND(AY13/$AY$7*100,2)</f>
        <v>#REF!</v>
      </c>
      <c r="AY13" s="201" t="e">
        <f>#REF!</f>
        <v>#REF!</v>
      </c>
      <c r="AZ13" s="196">
        <f>ROUND(BB13/BB7*100,2)</f>
        <v>65.51</v>
      </c>
      <c r="BA13" s="195">
        <f>ROUND(BB13/BB36,2)</f>
        <v>910</v>
      </c>
      <c r="BB13" s="495">
        <f>H13+P13+S13+AA13+AI13+AQ13</f>
        <v>65405899</v>
      </c>
      <c r="BC13" s="202">
        <f>ROUND(BE13/BE7*100,2)</f>
        <v>12.2</v>
      </c>
      <c r="BD13" s="536">
        <f>ROUND(BE13/BE36,2)</f>
        <v>3976.46</v>
      </c>
      <c r="BE13" s="198">
        <f>K13+AT13</f>
        <v>3018136</v>
      </c>
      <c r="BF13" s="195">
        <f>ROUND(BH13/BH7*100,2)</f>
        <v>8.75</v>
      </c>
      <c r="BG13" s="195">
        <f>ROUND(BH13/BH36,2)</f>
        <v>119.26</v>
      </c>
      <c r="BH13" s="495">
        <f>V13+AD13+AL13+AW13</f>
        <v>818140</v>
      </c>
      <c r="BI13" s="196">
        <f>ROUND(BJ13/BJ7*100,2)</f>
        <v>51.7</v>
      </c>
      <c r="BJ13" s="198">
        <f>BB13+BE13+BH13</f>
        <v>69242175</v>
      </c>
      <c r="BK13" s="1"/>
      <c r="BL13" s="1"/>
    </row>
    <row r="14" spans="1:64" ht="41.25" customHeight="1">
      <c r="A14" s="645"/>
      <c r="B14" s="349">
        <v>310</v>
      </c>
      <c r="C14" s="336"/>
      <c r="D14" s="26" t="s">
        <v>3</v>
      </c>
      <c r="E14" s="493">
        <v>8</v>
      </c>
      <c r="F14" s="233">
        <f>ROUND(H14/H7*100,2)</f>
        <v>0</v>
      </c>
      <c r="G14" s="190">
        <f>ROUND(H14/H36,2)</f>
        <v>0</v>
      </c>
      <c r="H14" s="230">
        <v>0</v>
      </c>
      <c r="I14" s="233">
        <f>ROUND(K14/K7*100,2)</f>
        <v>0.61</v>
      </c>
      <c r="J14" s="190">
        <f>ROUND(K14/K36,2)</f>
        <v>197.63</v>
      </c>
      <c r="K14" s="201">
        <v>150000</v>
      </c>
      <c r="L14" s="233">
        <f>ROUND(M14/$M$7*100,2)</f>
        <v>0.58</v>
      </c>
      <c r="M14" s="201">
        <f>H14+K14</f>
        <v>150000</v>
      </c>
      <c r="N14" s="233">
        <f>ROUND(P14/P7*100,2)</f>
        <v>0</v>
      </c>
      <c r="O14" s="190">
        <f>ROUND(P14/P36,2)</f>
        <v>0</v>
      </c>
      <c r="P14" s="201">
        <v>0</v>
      </c>
      <c r="Q14" s="233">
        <f>ROUND(S14/S7*100,2)</f>
        <v>0</v>
      </c>
      <c r="R14" s="190">
        <f>ROUND(S14/S36,2)</f>
        <v>0</v>
      </c>
      <c r="S14" s="201">
        <v>0</v>
      </c>
      <c r="T14" s="233">
        <f>ROUND(V14/V7*100,2)</f>
        <v>0</v>
      </c>
      <c r="U14" s="190">
        <f>ROUND(V14/V36,2)</f>
        <v>0</v>
      </c>
      <c r="V14" s="230">
        <v>0</v>
      </c>
      <c r="W14" s="233">
        <f>ROUND(X14/X7*100,2)</f>
        <v>0</v>
      </c>
      <c r="X14" s="201">
        <f>S14+V14</f>
        <v>0</v>
      </c>
      <c r="Y14" s="233">
        <f>ROUND(AA14/AA7*100,2)</f>
        <v>0</v>
      </c>
      <c r="Z14" s="190">
        <f>ROUND(AA14/AA36,2)</f>
        <v>0</v>
      </c>
      <c r="AA14" s="201">
        <v>0</v>
      </c>
      <c r="AB14" s="233">
        <f>ROUND(AD14/AD7*100,2)</f>
        <v>0</v>
      </c>
      <c r="AC14" s="190">
        <f>ROUND(AD14/AD36,2)</f>
        <v>0</v>
      </c>
      <c r="AD14" s="230">
        <v>0</v>
      </c>
      <c r="AE14" s="233">
        <f>ROUND(AF14/$AF$7*100,2)</f>
        <v>0</v>
      </c>
      <c r="AF14" s="201">
        <f>AA14+AD14</f>
        <v>0</v>
      </c>
      <c r="AG14" s="233">
        <f>ROUND(AI14/AI7*100,2)</f>
        <v>0</v>
      </c>
      <c r="AH14" s="190">
        <f>ROUND(AI14/AI36,2)</f>
        <v>0</v>
      </c>
      <c r="AI14" s="230">
        <v>0</v>
      </c>
      <c r="AJ14" s="233">
        <f>ROUND(AL14/AL7*100,2)</f>
        <v>0</v>
      </c>
      <c r="AK14" s="190">
        <f>ROUND(AL14/AL36,2)</f>
        <v>0</v>
      </c>
      <c r="AL14" s="201">
        <v>0</v>
      </c>
      <c r="AM14" s="233">
        <f>ROUND(AN14/$AN$7*100,2)</f>
        <v>0</v>
      </c>
      <c r="AN14" s="201">
        <f>AI14+AL14</f>
        <v>0</v>
      </c>
      <c r="AO14" s="233">
        <f>ROUND(AQ14/AQ7*100,2)</f>
        <v>0.06</v>
      </c>
      <c r="AP14" s="190">
        <f>ROUND(AQ14/AQ36,2)</f>
        <v>0.2</v>
      </c>
      <c r="AQ14" s="201">
        <v>140</v>
      </c>
      <c r="AR14" s="233" t="e">
        <f>ROUND(AT14/AT7*100,2)</f>
        <v>#DIV/0!</v>
      </c>
      <c r="AS14" s="190" t="e">
        <f>ROUND(AT14/AT36,2)</f>
        <v>#DIV/0!</v>
      </c>
      <c r="AT14" s="201"/>
      <c r="AU14" s="233" t="e">
        <f>ROUND(AW14/AW7*100,2)</f>
        <v>#DIV/0!</v>
      </c>
      <c r="AV14" s="190" t="e">
        <f>ROUND(AW14/AW36,2)</f>
        <v>#DIV/0!</v>
      </c>
      <c r="AW14" s="201"/>
      <c r="AX14" s="233" t="e">
        <f>ROUND(AY14/$AY$7*100,2)</f>
        <v>#REF!</v>
      </c>
      <c r="AY14" s="201" t="e">
        <f>#REF!</f>
        <v>#REF!</v>
      </c>
      <c r="AZ14" s="196">
        <f>ROUND(BB14/BB7*100,2)</f>
        <v>0</v>
      </c>
      <c r="BA14" s="195">
        <f>ROUND(BB14/BB36,2)</f>
        <v>0</v>
      </c>
      <c r="BB14" s="495">
        <f>H14+P14+S14+AA14+AI14+AQ14</f>
        <v>140</v>
      </c>
      <c r="BC14" s="202">
        <f>ROUND(BE14/BE7*100,2)</f>
        <v>0.61</v>
      </c>
      <c r="BD14" s="536">
        <f>ROUND(BE14/BE36,2)</f>
        <v>197.63</v>
      </c>
      <c r="BE14" s="198">
        <f>K14+AT14</f>
        <v>150000</v>
      </c>
      <c r="BF14" s="195">
        <f>ROUND(BH14/BH7*100,2)</f>
        <v>0</v>
      </c>
      <c r="BG14" s="195">
        <f>ROUND(BH14/BH36,2)</f>
        <v>0</v>
      </c>
      <c r="BH14" s="495">
        <f>V14+AD14+AL14+AW14</f>
        <v>0</v>
      </c>
      <c r="BI14" s="196">
        <f>ROUND(BJ14/BJ7*100,2)</f>
        <v>0.11</v>
      </c>
      <c r="BJ14" s="198">
        <f>BB14+BE14+BH14</f>
        <v>150140</v>
      </c>
      <c r="BK14" s="1"/>
      <c r="BL14" s="1"/>
    </row>
    <row r="15" spans="1:64" ht="54.75" customHeight="1" thickBot="1">
      <c r="A15" s="417" t="s">
        <v>47</v>
      </c>
      <c r="B15" s="418">
        <v>220</v>
      </c>
      <c r="C15" s="373">
        <v>226</v>
      </c>
      <c r="D15" s="27" t="s">
        <v>4</v>
      </c>
      <c r="E15" s="496">
        <v>9</v>
      </c>
      <c r="F15" s="318">
        <f>ROUND(H15/H7*100,2)</f>
        <v>0</v>
      </c>
      <c r="G15" s="238">
        <f>ROUND(H15/H36,2)</f>
        <v>0</v>
      </c>
      <c r="H15" s="267">
        <v>0</v>
      </c>
      <c r="I15" s="318">
        <f>ROUND(K15/K7*100,2)</f>
        <v>0</v>
      </c>
      <c r="J15" s="238">
        <f>ROUND(K15/K36,2)</f>
        <v>0</v>
      </c>
      <c r="K15" s="204">
        <v>0</v>
      </c>
      <c r="L15" s="318">
        <f>ROUND(M15/$M$7*100,2)</f>
        <v>0</v>
      </c>
      <c r="M15" s="201">
        <f>H15+K15</f>
        <v>0</v>
      </c>
      <c r="N15" s="318">
        <f>ROUND(P15/P7*100,2)</f>
        <v>1.01</v>
      </c>
      <c r="O15" s="238">
        <f>ROUND(P15/P36,2)</f>
        <v>16.97</v>
      </c>
      <c r="P15" s="204">
        <v>974280</v>
      </c>
      <c r="Q15" s="318">
        <f>ROUND(S15/S7*100,2)</f>
        <v>0.68</v>
      </c>
      <c r="R15" s="238">
        <f>ROUND(S15/S36,2)</f>
        <v>1.5</v>
      </c>
      <c r="S15" s="204">
        <v>4500</v>
      </c>
      <c r="T15" s="318">
        <f>ROUND(V15/V7*100,2)</f>
        <v>0.69</v>
      </c>
      <c r="U15" s="238">
        <f>ROUND(V15/V36,2)</f>
        <v>9.46</v>
      </c>
      <c r="V15" s="267">
        <v>25500</v>
      </c>
      <c r="W15" s="318">
        <f>ROUND(X15/X7*100,2)</f>
        <v>0.69</v>
      </c>
      <c r="X15" s="201">
        <f>S15+V15</f>
        <v>30000</v>
      </c>
      <c r="Y15" s="318">
        <f>ROUND(AA15/AA7*100,2)</f>
        <v>0</v>
      </c>
      <c r="Z15" s="238">
        <f>ROUND(AA15/AA36,2)</f>
        <v>0</v>
      </c>
      <c r="AA15" s="204">
        <v>0</v>
      </c>
      <c r="AB15" s="318">
        <f>ROUND(AD15/AD7*100,2)</f>
        <v>1.99</v>
      </c>
      <c r="AC15" s="238">
        <f>ROUND(AD15/AD36,2)</f>
        <v>24.49</v>
      </c>
      <c r="AD15" s="267">
        <v>30000</v>
      </c>
      <c r="AE15" s="318">
        <f>ROUND(AF15/$AF$7*100,2)</f>
        <v>1.34</v>
      </c>
      <c r="AF15" s="201">
        <f>AA15+AD15</f>
        <v>30000</v>
      </c>
      <c r="AG15" s="318">
        <f>ROUND(AI15/AI7*100,2)</f>
        <v>0</v>
      </c>
      <c r="AH15" s="238">
        <f>ROUND(AI15/AI36,2)</f>
        <v>0</v>
      </c>
      <c r="AI15" s="267">
        <v>0</v>
      </c>
      <c r="AJ15" s="318">
        <f>ROUND(AL15/AL7*100,2)</f>
        <v>0</v>
      </c>
      <c r="AK15" s="238">
        <f>ROUND(AL15/AL36,2)</f>
        <v>0</v>
      </c>
      <c r="AL15" s="204">
        <v>0</v>
      </c>
      <c r="AM15" s="318">
        <f>ROUND(AN15/$AN$7*100,2)</f>
        <v>0</v>
      </c>
      <c r="AN15" s="201">
        <f>AI15+AL15</f>
        <v>0</v>
      </c>
      <c r="AO15" s="318">
        <f>ROUND(AQ15/AQ7*100,2)</f>
        <v>0</v>
      </c>
      <c r="AP15" s="238">
        <f>ROUND(AQ15/AQ36,2)</f>
        <v>0</v>
      </c>
      <c r="AQ15" s="204">
        <v>0</v>
      </c>
      <c r="AR15" s="318" t="e">
        <f>ROUND(AT15/AT7*100,2)</f>
        <v>#DIV/0!</v>
      </c>
      <c r="AS15" s="238" t="e">
        <f>ROUND(AT15/AT36,2)</f>
        <v>#DIV/0!</v>
      </c>
      <c r="AT15" s="204"/>
      <c r="AU15" s="318" t="e">
        <f>ROUND(AW15/AW7*100,2)</f>
        <v>#DIV/0!</v>
      </c>
      <c r="AV15" s="238" t="e">
        <f>ROUND(AW15/AW36,2)</f>
        <v>#DIV/0!</v>
      </c>
      <c r="AW15" s="204"/>
      <c r="AX15" s="318" t="e">
        <f>ROUND(AY15/$AY$7*100,2)</f>
        <v>#REF!</v>
      </c>
      <c r="AY15" s="201" t="e">
        <f>#REF!</f>
        <v>#REF!</v>
      </c>
      <c r="AZ15" s="196">
        <f>ROUND(BB15/BB7*100,2)</f>
        <v>0.98</v>
      </c>
      <c r="BA15" s="195">
        <f>ROUND(BB15/BB36,2)</f>
        <v>13.62</v>
      </c>
      <c r="BB15" s="495">
        <f>H15+P15+S15+AA15+AI15+AQ15</f>
        <v>978780</v>
      </c>
      <c r="BC15" s="537">
        <f>ROUND(BE15/BE7*100,2)</f>
        <v>0</v>
      </c>
      <c r="BD15" s="538">
        <f>ROUND(BE15/BE36,2)</f>
        <v>0</v>
      </c>
      <c r="BE15" s="198">
        <f>K15+AT15</f>
        <v>0</v>
      </c>
      <c r="BF15" s="195">
        <f>ROUND(BH15/BH7*100,2)</f>
        <v>0.59</v>
      </c>
      <c r="BG15" s="195">
        <f>ROUND(BH15/BH36,2)</f>
        <v>8.09</v>
      </c>
      <c r="BH15" s="495">
        <f>V15+AD15+AL15+AW15</f>
        <v>55500</v>
      </c>
      <c r="BI15" s="196">
        <f>ROUND(BJ15/BJ7*100,2)</f>
        <v>0.77</v>
      </c>
      <c r="BJ15" s="198">
        <f>BB15+BE15+BH15</f>
        <v>1034280</v>
      </c>
      <c r="BK15" s="1"/>
      <c r="BL15" s="1"/>
    </row>
    <row r="16" spans="1:64" s="6" customFormat="1" ht="27" customHeight="1">
      <c r="A16" s="672" t="s">
        <v>18</v>
      </c>
      <c r="B16" s="673"/>
      <c r="C16" s="673"/>
      <c r="D16" s="673"/>
      <c r="E16" s="497">
        <v>10</v>
      </c>
      <c r="F16" s="498">
        <f aca="true" t="shared" si="7" ref="F16:K16">SUM(F17:F18)</f>
        <v>0</v>
      </c>
      <c r="G16" s="222">
        <f t="shared" si="7"/>
        <v>0</v>
      </c>
      <c r="H16" s="500">
        <f t="shared" si="7"/>
        <v>0</v>
      </c>
      <c r="I16" s="498">
        <f t="shared" si="7"/>
        <v>4.04</v>
      </c>
      <c r="J16" s="222">
        <f t="shared" si="7"/>
        <v>1317.52</v>
      </c>
      <c r="K16" s="499">
        <f t="shared" si="7"/>
        <v>1000000</v>
      </c>
      <c r="L16" s="498">
        <f aca="true" t="shared" si="8" ref="L16:BH16">SUM(L17:L18)</f>
        <v>3.89</v>
      </c>
      <c r="M16" s="499">
        <f t="shared" si="8"/>
        <v>1000000</v>
      </c>
      <c r="N16" s="498">
        <f t="shared" si="8"/>
        <v>0</v>
      </c>
      <c r="O16" s="222">
        <f t="shared" si="8"/>
        <v>0</v>
      </c>
      <c r="P16" s="499">
        <f t="shared" si="8"/>
        <v>0</v>
      </c>
      <c r="Q16" s="498">
        <f t="shared" si="8"/>
        <v>0</v>
      </c>
      <c r="R16" s="222">
        <f t="shared" si="8"/>
        <v>0</v>
      </c>
      <c r="S16" s="499">
        <f t="shared" si="8"/>
        <v>0</v>
      </c>
      <c r="T16" s="498">
        <f t="shared" si="8"/>
        <v>0</v>
      </c>
      <c r="U16" s="222">
        <f t="shared" si="8"/>
        <v>0</v>
      </c>
      <c r="V16" s="500">
        <f t="shared" si="8"/>
        <v>0</v>
      </c>
      <c r="W16" s="498">
        <f t="shared" si="8"/>
        <v>0</v>
      </c>
      <c r="X16" s="499">
        <f t="shared" si="8"/>
        <v>0</v>
      </c>
      <c r="Y16" s="498">
        <f t="shared" si="8"/>
        <v>0</v>
      </c>
      <c r="Z16" s="222">
        <f t="shared" si="8"/>
        <v>0</v>
      </c>
      <c r="AA16" s="499">
        <f t="shared" si="8"/>
        <v>0</v>
      </c>
      <c r="AB16" s="498">
        <f t="shared" si="8"/>
        <v>0</v>
      </c>
      <c r="AC16" s="222">
        <f t="shared" si="8"/>
        <v>0</v>
      </c>
      <c r="AD16" s="500">
        <f t="shared" si="8"/>
        <v>0</v>
      </c>
      <c r="AE16" s="498">
        <f t="shared" si="8"/>
        <v>0</v>
      </c>
      <c r="AF16" s="499">
        <f t="shared" si="8"/>
        <v>0</v>
      </c>
      <c r="AG16" s="498">
        <f t="shared" si="8"/>
        <v>0</v>
      </c>
      <c r="AH16" s="222">
        <f t="shared" si="8"/>
        <v>0</v>
      </c>
      <c r="AI16" s="500">
        <f t="shared" si="8"/>
        <v>0</v>
      </c>
      <c r="AJ16" s="498">
        <f t="shared" si="8"/>
        <v>0</v>
      </c>
      <c r="AK16" s="222">
        <f t="shared" si="8"/>
        <v>0</v>
      </c>
      <c r="AL16" s="499">
        <f t="shared" si="8"/>
        <v>0</v>
      </c>
      <c r="AM16" s="498">
        <f t="shared" si="8"/>
        <v>0</v>
      </c>
      <c r="AN16" s="499">
        <f t="shared" si="8"/>
        <v>0</v>
      </c>
      <c r="AO16" s="498">
        <f t="shared" si="8"/>
        <v>0</v>
      </c>
      <c r="AP16" s="222">
        <f t="shared" si="8"/>
        <v>0</v>
      </c>
      <c r="AQ16" s="499">
        <f t="shared" si="8"/>
        <v>0</v>
      </c>
      <c r="AR16" s="498" t="e">
        <f t="shared" si="8"/>
        <v>#DIV/0!</v>
      </c>
      <c r="AS16" s="222" t="e">
        <f t="shared" si="8"/>
        <v>#DIV/0!</v>
      </c>
      <c r="AT16" s="499">
        <f t="shared" si="8"/>
        <v>0</v>
      </c>
      <c r="AU16" s="498" t="e">
        <f>SUM(AU17:AU18)</f>
        <v>#DIV/0!</v>
      </c>
      <c r="AV16" s="222" t="e">
        <f>SUM(AV17:AV18)</f>
        <v>#DIV/0!</v>
      </c>
      <c r="AW16" s="499">
        <f>SUM(AW17:AW18)</f>
        <v>0</v>
      </c>
      <c r="AX16" s="498" t="e">
        <f t="shared" si="8"/>
        <v>#REF!</v>
      </c>
      <c r="AY16" s="499" t="e">
        <f t="shared" si="8"/>
        <v>#REF!</v>
      </c>
      <c r="AZ16" s="502">
        <f t="shared" si="8"/>
        <v>0</v>
      </c>
      <c r="BA16" s="503">
        <f t="shared" si="8"/>
        <v>0</v>
      </c>
      <c r="BB16" s="500">
        <f t="shared" si="8"/>
        <v>0</v>
      </c>
      <c r="BC16" s="498">
        <f t="shared" si="8"/>
        <v>4.04</v>
      </c>
      <c r="BD16" s="222">
        <f t="shared" si="8"/>
        <v>1317.52</v>
      </c>
      <c r="BE16" s="499">
        <f t="shared" si="8"/>
        <v>1000000</v>
      </c>
      <c r="BF16" s="503">
        <f t="shared" si="8"/>
        <v>0</v>
      </c>
      <c r="BG16" s="503">
        <f t="shared" si="8"/>
        <v>0</v>
      </c>
      <c r="BH16" s="500">
        <f t="shared" si="8"/>
        <v>0</v>
      </c>
      <c r="BI16" s="502">
        <f>SUM(BI17:BI18)</f>
        <v>0.75</v>
      </c>
      <c r="BJ16" s="499">
        <f>SUM(BJ17:BJ18)</f>
        <v>1000000</v>
      </c>
      <c r="BK16" s="5"/>
      <c r="BL16" s="5"/>
    </row>
    <row r="17" spans="1:64" ht="27.75" customHeight="1">
      <c r="A17" s="581" t="s">
        <v>5</v>
      </c>
      <c r="B17" s="346">
        <v>340</v>
      </c>
      <c r="C17" s="347"/>
      <c r="D17" s="28" t="s">
        <v>6</v>
      </c>
      <c r="E17" s="493">
        <v>11</v>
      </c>
      <c r="F17" s="233">
        <f>ROUND(H17/H7*100,2)</f>
        <v>0</v>
      </c>
      <c r="G17" s="190">
        <f>ROUND(H17/H36,2)</f>
        <v>0</v>
      </c>
      <c r="H17" s="230">
        <v>0</v>
      </c>
      <c r="I17" s="233">
        <f>ROUND(K17/K7*100,2)</f>
        <v>4.04</v>
      </c>
      <c r="J17" s="190">
        <f>ROUND(K17/K36,2)</f>
        <v>1317.52</v>
      </c>
      <c r="K17" s="201">
        <v>1000000</v>
      </c>
      <c r="L17" s="233">
        <f>ROUND(M17/$M$7*100,2)</f>
        <v>3.89</v>
      </c>
      <c r="M17" s="201">
        <f>H17+K17</f>
        <v>1000000</v>
      </c>
      <c r="N17" s="233">
        <f>ROUND(P17/P7*100,2)</f>
        <v>0</v>
      </c>
      <c r="O17" s="190">
        <f>ROUND(P17/P36,2)</f>
        <v>0</v>
      </c>
      <c r="P17" s="201">
        <v>0</v>
      </c>
      <c r="Q17" s="233">
        <f>ROUND(S17/S7*100,2)</f>
        <v>0</v>
      </c>
      <c r="R17" s="190">
        <f>ROUND(S17/S36,2)</f>
        <v>0</v>
      </c>
      <c r="S17" s="201">
        <v>0</v>
      </c>
      <c r="T17" s="233">
        <f>ROUND(V17/V7*100,2)</f>
        <v>0</v>
      </c>
      <c r="U17" s="190">
        <f>ROUND(V17/V36,2)</f>
        <v>0</v>
      </c>
      <c r="V17" s="230">
        <v>0</v>
      </c>
      <c r="W17" s="233">
        <f>ROUND(X17/X7*100,2)</f>
        <v>0</v>
      </c>
      <c r="X17" s="201">
        <f>S17+V17</f>
        <v>0</v>
      </c>
      <c r="Y17" s="233">
        <f>ROUND(AA17/AA7*100,2)</f>
        <v>0</v>
      </c>
      <c r="Z17" s="190">
        <f>ROUND(AA17/AA36,2)</f>
        <v>0</v>
      </c>
      <c r="AA17" s="201">
        <v>0</v>
      </c>
      <c r="AB17" s="233">
        <f>ROUND(AD17/AD7*100,2)</f>
        <v>0</v>
      </c>
      <c r="AC17" s="190">
        <f>ROUND(AD17/AD36,2)</f>
        <v>0</v>
      </c>
      <c r="AD17" s="230">
        <v>0</v>
      </c>
      <c r="AE17" s="233">
        <f>ROUND(AF17/$AF$7*100,2)</f>
        <v>0</v>
      </c>
      <c r="AF17" s="201">
        <f>AA17+AD17</f>
        <v>0</v>
      </c>
      <c r="AG17" s="233">
        <f>ROUND(AI17/AI7*100,2)</f>
        <v>0</v>
      </c>
      <c r="AH17" s="190">
        <f>ROUND(AI17/AI36,2)</f>
        <v>0</v>
      </c>
      <c r="AI17" s="230">
        <v>0</v>
      </c>
      <c r="AJ17" s="233">
        <f>ROUND(AL17/AL7*100,2)</f>
        <v>0</v>
      </c>
      <c r="AK17" s="190">
        <f>ROUND(AL17/AL36,2)</f>
        <v>0</v>
      </c>
      <c r="AL17" s="201">
        <v>0</v>
      </c>
      <c r="AM17" s="233">
        <f>ROUND(AN17/$AN$7*100,2)</f>
        <v>0</v>
      </c>
      <c r="AN17" s="201">
        <f>AI17+AL17</f>
        <v>0</v>
      </c>
      <c r="AO17" s="233">
        <f>ROUND(AQ17/AQ7*100,2)</f>
        <v>0</v>
      </c>
      <c r="AP17" s="190">
        <f>ROUND(AQ17/AQ36,2)</f>
        <v>0</v>
      </c>
      <c r="AQ17" s="201">
        <v>0</v>
      </c>
      <c r="AR17" s="233" t="e">
        <f>ROUND(AT17/AT7*100,2)</f>
        <v>#DIV/0!</v>
      </c>
      <c r="AS17" s="190" t="e">
        <f>ROUND(AT17/AT36,2)</f>
        <v>#DIV/0!</v>
      </c>
      <c r="AT17" s="201"/>
      <c r="AU17" s="233" t="e">
        <f>ROUND(AW17/AW7*100,2)</f>
        <v>#DIV/0!</v>
      </c>
      <c r="AV17" s="190" t="e">
        <f>ROUND(AW17/AW36,2)</f>
        <v>#DIV/0!</v>
      </c>
      <c r="AW17" s="201"/>
      <c r="AX17" s="233" t="e">
        <f>ROUND(AY17/$AY$7*100,2)</f>
        <v>#REF!</v>
      </c>
      <c r="AY17" s="201" t="e">
        <f>#REF!</f>
        <v>#REF!</v>
      </c>
      <c r="AZ17" s="196">
        <f>ROUND(BB17/BB7*100,2)</f>
        <v>0</v>
      </c>
      <c r="BA17" s="195">
        <f>ROUND(BB17/BB36,2)</f>
        <v>0</v>
      </c>
      <c r="BB17" s="495">
        <f>H17+P17+S17+AA17+AI17+AQ17</f>
        <v>0</v>
      </c>
      <c r="BC17" s="202">
        <f>ROUND(BE17/BE7*100,2)</f>
        <v>4.04</v>
      </c>
      <c r="BD17" s="536">
        <f>ROUND(BE17/BE36,2)</f>
        <v>1317.52</v>
      </c>
      <c r="BE17" s="198">
        <f>K17+AT17</f>
        <v>1000000</v>
      </c>
      <c r="BF17" s="195">
        <f>ROUND(BH17/BH7*100,2)</f>
        <v>0</v>
      </c>
      <c r="BG17" s="195">
        <f>ROUND(BH17/BH36,2)</f>
        <v>0</v>
      </c>
      <c r="BH17" s="495">
        <f>V17+AD17+AL17+AW17</f>
        <v>0</v>
      </c>
      <c r="BI17" s="196">
        <f>ROUND(BJ17/BJ7*100,2)</f>
        <v>0.75</v>
      </c>
      <c r="BJ17" s="198">
        <f>BB17+BE17+BH17</f>
        <v>1000000</v>
      </c>
      <c r="BK17" s="1"/>
      <c r="BL17" s="1"/>
    </row>
    <row r="18" spans="1:64" ht="39.75" customHeight="1" thickBot="1">
      <c r="A18" s="582"/>
      <c r="B18" s="351">
        <v>220</v>
      </c>
      <c r="C18" s="340">
        <v>226</v>
      </c>
      <c r="D18" s="10" t="s">
        <v>7</v>
      </c>
      <c r="E18" s="508">
        <v>12</v>
      </c>
      <c r="F18" s="241">
        <f>ROUND(H18/H7*100,2)</f>
        <v>0</v>
      </c>
      <c r="G18" s="236">
        <f>ROUND(H18/H36,2)</f>
        <v>0</v>
      </c>
      <c r="H18" s="237">
        <v>0</v>
      </c>
      <c r="I18" s="241">
        <f>ROUND(K18/K7*100,2)</f>
        <v>0</v>
      </c>
      <c r="J18" s="236">
        <f>ROUND(K18/K36,2)</f>
        <v>0</v>
      </c>
      <c r="K18" s="242">
        <v>0</v>
      </c>
      <c r="L18" s="241">
        <f>ROUND(M18/$M$7*100,2)</f>
        <v>0</v>
      </c>
      <c r="M18" s="242">
        <f>H18+K18</f>
        <v>0</v>
      </c>
      <c r="N18" s="241">
        <f>ROUND(P18/P7*100,2)</f>
        <v>0</v>
      </c>
      <c r="O18" s="236">
        <f>ROUND(P18/P36,2)</f>
        <v>0</v>
      </c>
      <c r="P18" s="242">
        <v>0</v>
      </c>
      <c r="Q18" s="241">
        <f>ROUND(S18/S7*100,2)</f>
        <v>0</v>
      </c>
      <c r="R18" s="236">
        <f>ROUND(S18/S36,2)</f>
        <v>0</v>
      </c>
      <c r="S18" s="242">
        <v>0</v>
      </c>
      <c r="T18" s="241">
        <f>ROUND(V18/V7*100,2)</f>
        <v>0</v>
      </c>
      <c r="U18" s="236">
        <f>ROUND(V18/V36,2)</f>
        <v>0</v>
      </c>
      <c r="V18" s="237">
        <v>0</v>
      </c>
      <c r="W18" s="241">
        <f>ROUND(X18/X7*100,2)</f>
        <v>0</v>
      </c>
      <c r="X18" s="242">
        <f>S18+V18</f>
        <v>0</v>
      </c>
      <c r="Y18" s="241">
        <f>ROUND(AA18/AA7*100,2)</f>
        <v>0</v>
      </c>
      <c r="Z18" s="236">
        <f>ROUND(AA18/AA36,2)</f>
        <v>0</v>
      </c>
      <c r="AA18" s="242">
        <v>0</v>
      </c>
      <c r="AB18" s="241">
        <f>ROUND(AD18/AD7*100,2)</f>
        <v>0</v>
      </c>
      <c r="AC18" s="236">
        <f>ROUND(AD18/AD36,2)</f>
        <v>0</v>
      </c>
      <c r="AD18" s="237">
        <v>0</v>
      </c>
      <c r="AE18" s="241">
        <f>ROUND(AF18/$AF$7*100,2)</f>
        <v>0</v>
      </c>
      <c r="AF18" s="242">
        <f>AA18+AD18</f>
        <v>0</v>
      </c>
      <c r="AG18" s="241">
        <f>ROUND(AI18/AI7*100,2)</f>
        <v>0</v>
      </c>
      <c r="AH18" s="236">
        <f>ROUND(AI18/AI36,2)</f>
        <v>0</v>
      </c>
      <c r="AI18" s="237">
        <v>0</v>
      </c>
      <c r="AJ18" s="241">
        <f>ROUND(AL18/AL7*100,2)</f>
        <v>0</v>
      </c>
      <c r="AK18" s="236">
        <f>ROUND(AL18/AL36,2)</f>
        <v>0</v>
      </c>
      <c r="AL18" s="242">
        <v>0</v>
      </c>
      <c r="AM18" s="241">
        <f>ROUND(AN18/$AN$7*100,2)</f>
        <v>0</v>
      </c>
      <c r="AN18" s="242">
        <f>AI18+AL18</f>
        <v>0</v>
      </c>
      <c r="AO18" s="241">
        <f>ROUND(AQ18/AQ7*100,2)</f>
        <v>0</v>
      </c>
      <c r="AP18" s="236">
        <f>ROUND(AQ18/AQ36,2)</f>
        <v>0</v>
      </c>
      <c r="AQ18" s="242">
        <v>0</v>
      </c>
      <c r="AR18" s="241" t="e">
        <f>ROUND(AT18/AT7*100,2)</f>
        <v>#DIV/0!</v>
      </c>
      <c r="AS18" s="236" t="e">
        <f>ROUND(AT18/AT36,2)</f>
        <v>#DIV/0!</v>
      </c>
      <c r="AT18" s="242"/>
      <c r="AU18" s="241" t="e">
        <f>ROUND(AW18/AW7*100,2)</f>
        <v>#DIV/0!</v>
      </c>
      <c r="AV18" s="236" t="e">
        <f>ROUND(AW18/AW36,2)</f>
        <v>#DIV/0!</v>
      </c>
      <c r="AW18" s="242"/>
      <c r="AX18" s="241" t="e">
        <f>ROUND(AY18/$AY$7*100,2)</f>
        <v>#REF!</v>
      </c>
      <c r="AY18" s="242" t="e">
        <f>#REF!</f>
        <v>#REF!</v>
      </c>
      <c r="AZ18" s="199">
        <f>ROUND(BB18/BB7*100,2)</f>
        <v>0</v>
      </c>
      <c r="BA18" s="200">
        <f>ROUND(BB18/BB36,2)</f>
        <v>0</v>
      </c>
      <c r="BB18" s="510">
        <f>H18+P18+S18+AA18+AI18+AQ18</f>
        <v>0</v>
      </c>
      <c r="BC18" s="539">
        <f>ROUND(BE18/BE7*100,2)</f>
        <v>0</v>
      </c>
      <c r="BD18" s="540">
        <f>ROUND(BE18/BE36,2)</f>
        <v>0</v>
      </c>
      <c r="BE18" s="197">
        <f>K18+AT18</f>
        <v>0</v>
      </c>
      <c r="BF18" s="200">
        <f>ROUND(BH18/BH7*100,2)</f>
        <v>0</v>
      </c>
      <c r="BG18" s="200">
        <f>ROUND(BH18/BH36,2)</f>
        <v>0</v>
      </c>
      <c r="BH18" s="510">
        <f>V18+AD18+AL18+AW18</f>
        <v>0</v>
      </c>
      <c r="BI18" s="199">
        <f>ROUND(BJ18/BJ7*100,2)</f>
        <v>0</v>
      </c>
      <c r="BJ18" s="197">
        <f>BB18+BE18+BH18</f>
        <v>0</v>
      </c>
      <c r="BK18" s="1"/>
      <c r="BL18" s="1"/>
    </row>
    <row r="19" spans="1:64" s="8" customFormat="1" ht="36.75" customHeight="1" thickBot="1">
      <c r="A19" s="9" t="s">
        <v>8</v>
      </c>
      <c r="B19" s="15">
        <v>340</v>
      </c>
      <c r="C19" s="430"/>
      <c r="D19" s="431" t="s">
        <v>9</v>
      </c>
      <c r="E19" s="511">
        <v>13</v>
      </c>
      <c r="F19" s="293">
        <f>ROUND(H19/H7*100,2)</f>
        <v>0</v>
      </c>
      <c r="G19" s="276">
        <f>ROUND(H19/H36,2)</f>
        <v>0</v>
      </c>
      <c r="H19" s="290">
        <v>0</v>
      </c>
      <c r="I19" s="293">
        <f>ROUND(K19/K7*100,2)</f>
        <v>0</v>
      </c>
      <c r="J19" s="276">
        <f>ROUND(K19/K36,2)</f>
        <v>0</v>
      </c>
      <c r="K19" s="292">
        <v>0</v>
      </c>
      <c r="L19" s="293">
        <f>ROUND(M19/$M$7*100,2)</f>
        <v>0</v>
      </c>
      <c r="M19" s="292">
        <f>H19+K19</f>
        <v>0</v>
      </c>
      <c r="N19" s="293">
        <f>ROUND(P19/P7*100,2)</f>
        <v>0.05</v>
      </c>
      <c r="O19" s="276">
        <f>ROUND(P19/P36,2)</f>
        <v>0.84</v>
      </c>
      <c r="P19" s="292">
        <v>48202</v>
      </c>
      <c r="Q19" s="293">
        <f>ROUND(S19/S7*100,2)</f>
        <v>1.13</v>
      </c>
      <c r="R19" s="276">
        <f>ROUND(S19/S36,2)</f>
        <v>2.5</v>
      </c>
      <c r="S19" s="292">
        <v>7500</v>
      </c>
      <c r="T19" s="293">
        <f>ROUND(V19/V7*100,2)</f>
        <v>1.15</v>
      </c>
      <c r="U19" s="276">
        <f>ROUND(V19/V36,2)</f>
        <v>15.77</v>
      </c>
      <c r="V19" s="290">
        <v>42500</v>
      </c>
      <c r="W19" s="293">
        <f>ROUND(X19/X7*100,2)</f>
        <v>1.15</v>
      </c>
      <c r="X19" s="292">
        <f>S19+V19</f>
        <v>50000</v>
      </c>
      <c r="Y19" s="293">
        <f>ROUND(AA19/AA7*100,2)</f>
        <v>0.41</v>
      </c>
      <c r="Z19" s="276">
        <f>ROUND(AA19/AA36,2)</f>
        <v>0.71</v>
      </c>
      <c r="AA19" s="292">
        <v>3000</v>
      </c>
      <c r="AB19" s="293">
        <f>ROUND(AD19/AD7*100,2)</f>
        <v>0.66</v>
      </c>
      <c r="AC19" s="276">
        <f>ROUND(AD19/AD36,2)</f>
        <v>8.16</v>
      </c>
      <c r="AD19" s="290">
        <v>10000</v>
      </c>
      <c r="AE19" s="293">
        <f>ROUND(AF19/$AF$7*100,2)</f>
        <v>0.58</v>
      </c>
      <c r="AF19" s="292">
        <f>AA19+AD19</f>
        <v>13000</v>
      </c>
      <c r="AG19" s="293">
        <f>ROUND(AI19/AI7*100,2)</f>
        <v>0.84</v>
      </c>
      <c r="AH19" s="276">
        <f>ROUND(AI19/AI36,2)</f>
        <v>1.11</v>
      </c>
      <c r="AI19" s="290">
        <v>3020</v>
      </c>
      <c r="AJ19" s="293">
        <f>ROUND(AL19/AL7*100,2)</f>
        <v>0.07</v>
      </c>
      <c r="AK19" s="276">
        <f>ROUND(AL19/AL36,2)</f>
        <v>1.03</v>
      </c>
      <c r="AL19" s="292">
        <v>3020</v>
      </c>
      <c r="AM19" s="293">
        <f>ROUND(AN19/$AN$7*100,2)</f>
        <v>0.13</v>
      </c>
      <c r="AN19" s="292">
        <f>AI19+AL19</f>
        <v>6040</v>
      </c>
      <c r="AO19" s="293">
        <f>ROUND(AQ19/AQ7*100,2)</f>
        <v>0.22</v>
      </c>
      <c r="AP19" s="276">
        <f>ROUND(AQ19/AQ36,2)</f>
        <v>0.73</v>
      </c>
      <c r="AQ19" s="292">
        <v>510</v>
      </c>
      <c r="AR19" s="293" t="e">
        <f>ROUND(AT19/AT7*100,2)</f>
        <v>#DIV/0!</v>
      </c>
      <c r="AS19" s="276" t="e">
        <f>ROUND(AT19/AT36,2)</f>
        <v>#DIV/0!</v>
      </c>
      <c r="AT19" s="292"/>
      <c r="AU19" s="293" t="e">
        <f>ROUND(AW19/AW7*100,2)</f>
        <v>#DIV/0!</v>
      </c>
      <c r="AV19" s="276" t="e">
        <f>ROUND(AW19/AW36,2)</f>
        <v>#DIV/0!</v>
      </c>
      <c r="AW19" s="292"/>
      <c r="AX19" s="293" t="e">
        <f>ROUND(AY19/$AY$7*100,2)</f>
        <v>#REF!</v>
      </c>
      <c r="AY19" s="292" t="e">
        <f>#REF!</f>
        <v>#REF!</v>
      </c>
      <c r="AZ19" s="294">
        <f>ROUND(BB19/BB7*100,2)</f>
        <v>0.06</v>
      </c>
      <c r="BA19" s="295">
        <f>ROUND(BB19/BB36,2)</f>
        <v>0.87</v>
      </c>
      <c r="BB19" s="290">
        <f>H19+P19+S19+AA19+AI19+AQ19</f>
        <v>62232</v>
      </c>
      <c r="BC19" s="293">
        <f>ROUND(BE19/BE7*100,2)</f>
        <v>0</v>
      </c>
      <c r="BD19" s="276">
        <f>ROUND(BE19/BE36,2)</f>
        <v>0</v>
      </c>
      <c r="BE19" s="292">
        <f>K19+AT19</f>
        <v>0</v>
      </c>
      <c r="BF19" s="294">
        <f>ROUND(BH19/BH7*100,2)</f>
        <v>0.59</v>
      </c>
      <c r="BG19" s="295">
        <f>ROUND(BH19/BH36,2)</f>
        <v>8.09</v>
      </c>
      <c r="BH19" s="290">
        <f>V19+AD19+AL19+AW19</f>
        <v>55520</v>
      </c>
      <c r="BI19" s="294">
        <f>ROUND(BJ19/BJ7*100,2)</f>
        <v>0.09</v>
      </c>
      <c r="BJ19" s="292">
        <f>BB19+BE19+BH19</f>
        <v>117752</v>
      </c>
      <c r="BK19" s="7"/>
      <c r="BL19" s="7"/>
    </row>
    <row r="20" spans="1:64" s="6" customFormat="1" ht="30" customHeight="1">
      <c r="A20" s="672" t="s">
        <v>17</v>
      </c>
      <c r="B20" s="673"/>
      <c r="C20" s="673"/>
      <c r="D20" s="673"/>
      <c r="E20" s="497">
        <v>14</v>
      </c>
      <c r="F20" s="498">
        <f aca="true" t="shared" si="9" ref="F20:K20">SUM(F21:F26)</f>
        <v>0</v>
      </c>
      <c r="G20" s="222">
        <f t="shared" si="9"/>
        <v>0</v>
      </c>
      <c r="H20" s="500">
        <f t="shared" si="9"/>
        <v>0</v>
      </c>
      <c r="I20" s="498">
        <f t="shared" si="9"/>
        <v>9.549999999999999</v>
      </c>
      <c r="J20" s="222">
        <f t="shared" si="9"/>
        <v>3115.9500000000003</v>
      </c>
      <c r="K20" s="499">
        <f t="shared" si="9"/>
        <v>2365000</v>
      </c>
      <c r="L20" s="498">
        <f aca="true" t="shared" si="10" ref="L20:BH20">SUM(L21:L26)</f>
        <v>9.21</v>
      </c>
      <c r="M20" s="499">
        <f t="shared" si="10"/>
        <v>2365000</v>
      </c>
      <c r="N20" s="498">
        <f t="shared" si="10"/>
        <v>22.88</v>
      </c>
      <c r="O20" s="222">
        <f t="shared" si="10"/>
        <v>386.16999999999996</v>
      </c>
      <c r="P20" s="499">
        <f t="shared" si="10"/>
        <v>22169592</v>
      </c>
      <c r="Q20" s="498">
        <f t="shared" si="10"/>
        <v>25.189999999999998</v>
      </c>
      <c r="R20" s="222">
        <f t="shared" si="10"/>
        <v>55.75</v>
      </c>
      <c r="S20" s="499">
        <f t="shared" si="10"/>
        <v>167250</v>
      </c>
      <c r="T20" s="498">
        <f t="shared" si="10"/>
        <v>25.61</v>
      </c>
      <c r="U20" s="222">
        <f t="shared" si="10"/>
        <v>351.65999999999997</v>
      </c>
      <c r="V20" s="500">
        <f t="shared" si="10"/>
        <v>947750</v>
      </c>
      <c r="W20" s="498">
        <f t="shared" si="10"/>
        <v>25.54</v>
      </c>
      <c r="X20" s="499">
        <f t="shared" si="10"/>
        <v>1115000</v>
      </c>
      <c r="Y20" s="498">
        <f t="shared" si="10"/>
        <v>0.27</v>
      </c>
      <c r="Z20" s="222">
        <f t="shared" si="10"/>
        <v>0.47</v>
      </c>
      <c r="AA20" s="499">
        <f t="shared" si="10"/>
        <v>2000</v>
      </c>
      <c r="AB20" s="498">
        <f t="shared" si="10"/>
        <v>4.63</v>
      </c>
      <c r="AC20" s="222">
        <f t="shared" si="10"/>
        <v>57.14999999999999</v>
      </c>
      <c r="AD20" s="500">
        <f t="shared" si="10"/>
        <v>70000</v>
      </c>
      <c r="AE20" s="498">
        <f t="shared" si="10"/>
        <v>3.21</v>
      </c>
      <c r="AF20" s="499">
        <f t="shared" si="10"/>
        <v>72000</v>
      </c>
      <c r="AG20" s="498">
        <f t="shared" si="10"/>
        <v>0</v>
      </c>
      <c r="AH20" s="222">
        <f t="shared" si="10"/>
        <v>0</v>
      </c>
      <c r="AI20" s="500">
        <f t="shared" si="10"/>
        <v>0</v>
      </c>
      <c r="AJ20" s="498">
        <f t="shared" si="10"/>
        <v>4.07</v>
      </c>
      <c r="AK20" s="222">
        <f t="shared" si="10"/>
        <v>57.23</v>
      </c>
      <c r="AL20" s="499">
        <f t="shared" si="10"/>
        <v>168224</v>
      </c>
      <c r="AM20" s="498">
        <f t="shared" si="10"/>
        <v>3.73</v>
      </c>
      <c r="AN20" s="499">
        <f t="shared" si="10"/>
        <v>168224</v>
      </c>
      <c r="AO20" s="498">
        <f t="shared" si="10"/>
        <v>16.9</v>
      </c>
      <c r="AP20" s="222">
        <f t="shared" si="10"/>
        <v>56.32000000000001</v>
      </c>
      <c r="AQ20" s="499">
        <f t="shared" si="10"/>
        <v>39428</v>
      </c>
      <c r="AR20" s="498" t="e">
        <f t="shared" si="10"/>
        <v>#DIV/0!</v>
      </c>
      <c r="AS20" s="222" t="e">
        <f t="shared" si="10"/>
        <v>#DIV/0!</v>
      </c>
      <c r="AT20" s="499">
        <f t="shared" si="10"/>
        <v>0</v>
      </c>
      <c r="AU20" s="498" t="e">
        <f>SUM(AU21:AU26)</f>
        <v>#DIV/0!</v>
      </c>
      <c r="AV20" s="222" t="e">
        <f>SUM(AV21:AV26)</f>
        <v>#DIV/0!</v>
      </c>
      <c r="AW20" s="499">
        <f>SUM(AW21:AW26)</f>
        <v>0</v>
      </c>
      <c r="AX20" s="498" t="e">
        <f t="shared" si="10"/>
        <v>#REF!</v>
      </c>
      <c r="AY20" s="499" t="e">
        <f t="shared" si="10"/>
        <v>#REF!</v>
      </c>
      <c r="AZ20" s="514">
        <f t="shared" si="10"/>
        <v>22.42</v>
      </c>
      <c r="BA20" s="515">
        <f t="shared" si="10"/>
        <v>311.34000000000003</v>
      </c>
      <c r="BB20" s="499">
        <f t="shared" si="10"/>
        <v>22378270</v>
      </c>
      <c r="BC20" s="498">
        <f t="shared" si="10"/>
        <v>9.549999999999999</v>
      </c>
      <c r="BD20" s="222">
        <f t="shared" si="10"/>
        <v>3115.9500000000003</v>
      </c>
      <c r="BE20" s="499">
        <f t="shared" si="10"/>
        <v>2365000</v>
      </c>
      <c r="BF20" s="514">
        <f t="shared" si="10"/>
        <v>12.68</v>
      </c>
      <c r="BG20" s="515">
        <f t="shared" si="10"/>
        <v>172.89</v>
      </c>
      <c r="BH20" s="500">
        <f t="shared" si="10"/>
        <v>1185974</v>
      </c>
      <c r="BI20" s="514">
        <f>SUM(BI21:BI26)</f>
        <v>19.349999999999998</v>
      </c>
      <c r="BJ20" s="499">
        <f>SUM(BJ21:BJ26)</f>
        <v>25929244</v>
      </c>
      <c r="BK20" s="5"/>
      <c r="BL20" s="5"/>
    </row>
    <row r="21" spans="1:64" ht="21.75" customHeight="1">
      <c r="A21" s="581" t="s">
        <v>10</v>
      </c>
      <c r="B21" s="674">
        <v>220</v>
      </c>
      <c r="C21" s="347">
        <v>221</v>
      </c>
      <c r="D21" s="358" t="s">
        <v>30</v>
      </c>
      <c r="E21" s="493">
        <v>15</v>
      </c>
      <c r="F21" s="233">
        <f>ROUND(H21/H7*100,2)</f>
        <v>0</v>
      </c>
      <c r="G21" s="190">
        <f>ROUND(H21/H36,2)</f>
        <v>0</v>
      </c>
      <c r="H21" s="230">
        <v>0</v>
      </c>
      <c r="I21" s="233">
        <f>ROUND(K21/K7*100,2)</f>
        <v>0.08</v>
      </c>
      <c r="J21" s="190">
        <f>ROUND(K21/K36,2)</f>
        <v>26.35</v>
      </c>
      <c r="K21" s="201">
        <v>20000</v>
      </c>
      <c r="L21" s="233">
        <f aca="true" t="shared" si="11" ref="L21:L28">ROUND(M21/$M$7*100,2)</f>
        <v>0.08</v>
      </c>
      <c r="M21" s="201">
        <f aca="true" t="shared" si="12" ref="M21:M28">H21+K21</f>
        <v>20000</v>
      </c>
      <c r="N21" s="233">
        <f>ROUND(P21/P7*100,2)</f>
        <v>0.03</v>
      </c>
      <c r="O21" s="190">
        <f>ROUND(P21/P36,2)</f>
        <v>0.49</v>
      </c>
      <c r="P21" s="201">
        <v>27863</v>
      </c>
      <c r="Q21" s="233">
        <f>ROUND(S21/S7*100,2)</f>
        <v>2.26</v>
      </c>
      <c r="R21" s="190">
        <f>ROUND(S21/S36,2)</f>
        <v>5</v>
      </c>
      <c r="S21" s="201">
        <v>15000</v>
      </c>
      <c r="T21" s="233">
        <f>ROUND(V21/V7*100,2)</f>
        <v>2.3</v>
      </c>
      <c r="U21" s="190">
        <f>ROUND(V21/V36,2)</f>
        <v>31.54</v>
      </c>
      <c r="V21" s="230">
        <v>85000</v>
      </c>
      <c r="W21" s="233">
        <f>ROUND(X21/X7*100,2)</f>
        <v>2.29</v>
      </c>
      <c r="X21" s="201">
        <f aca="true" t="shared" si="13" ref="X21:X28">S21+V21</f>
        <v>100000</v>
      </c>
      <c r="Y21" s="233">
        <f>ROUND(AA21/AA7*100,2)</f>
        <v>0</v>
      </c>
      <c r="Z21" s="190">
        <f>ROUND(AA21/AA36,2)</f>
        <v>0</v>
      </c>
      <c r="AA21" s="201"/>
      <c r="AB21" s="233">
        <f>ROUND(AD21/AD7*100,2)</f>
        <v>0.66</v>
      </c>
      <c r="AC21" s="190">
        <f>ROUND(AD21/AD36,2)</f>
        <v>8.16</v>
      </c>
      <c r="AD21" s="230">
        <v>10000</v>
      </c>
      <c r="AE21" s="233">
        <f aca="true" t="shared" si="14" ref="AE21:AE28">ROUND(AF21/$AF$7*100,2)</f>
        <v>0.45</v>
      </c>
      <c r="AF21" s="201">
        <f aca="true" t="shared" si="15" ref="AF21:AF28">AA21+AD21</f>
        <v>10000</v>
      </c>
      <c r="AG21" s="233">
        <f>ROUND(AI21/AI7*100,2)</f>
        <v>0</v>
      </c>
      <c r="AH21" s="190">
        <f>ROUND(AI21/AI36,2)</f>
        <v>0</v>
      </c>
      <c r="AI21" s="230">
        <v>0</v>
      </c>
      <c r="AJ21" s="233">
        <f>ROUND(AL21/AL7*100,2)</f>
        <v>0.65</v>
      </c>
      <c r="AK21" s="190">
        <f>ROUND(AL21/AL36,2)</f>
        <v>9.09</v>
      </c>
      <c r="AL21" s="201">
        <v>26732</v>
      </c>
      <c r="AM21" s="233">
        <f aca="true" t="shared" si="16" ref="AM21:AM28">ROUND(AN21/$AN$7*100,2)</f>
        <v>0.59</v>
      </c>
      <c r="AN21" s="201">
        <f aca="true" t="shared" si="17" ref="AN21:AN28">AI21+AL21</f>
        <v>26732</v>
      </c>
      <c r="AO21" s="233">
        <f>ROUND(AQ21/AQ7*100,2)</f>
        <v>0</v>
      </c>
      <c r="AP21" s="190">
        <f>ROUND(AQ21/AQ36,2)</f>
        <v>0</v>
      </c>
      <c r="AQ21" s="201">
        <v>0</v>
      </c>
      <c r="AR21" s="233" t="e">
        <f>ROUND(AT21/AT7*100,2)</f>
        <v>#DIV/0!</v>
      </c>
      <c r="AS21" s="190" t="e">
        <f>ROUND(AT21/AT36,2)</f>
        <v>#DIV/0!</v>
      </c>
      <c r="AT21" s="201"/>
      <c r="AU21" s="233" t="e">
        <f>ROUND(AW21/AW7*100,2)</f>
        <v>#DIV/0!</v>
      </c>
      <c r="AV21" s="190" t="e">
        <f>ROUND(AW21/AW36,2)</f>
        <v>#DIV/0!</v>
      </c>
      <c r="AW21" s="201"/>
      <c r="AX21" s="233" t="e">
        <f aca="true" t="shared" si="18" ref="AX21:AX28">ROUND(AY21/$AY$7*100,2)</f>
        <v>#REF!</v>
      </c>
      <c r="AY21" s="201" t="e">
        <f>#REF!</f>
        <v>#REF!</v>
      </c>
      <c r="AZ21" s="196">
        <f>ROUND(BB21/BB7*100,2)</f>
        <v>0.04</v>
      </c>
      <c r="BA21" s="195">
        <f>ROUND(BB21/BB36,2)-0.01</f>
        <v>0.59</v>
      </c>
      <c r="BB21" s="495">
        <f aca="true" t="shared" si="19" ref="BB21:BB28">H21+P21+S21+AA21+AI21+AQ21</f>
        <v>42863</v>
      </c>
      <c r="BC21" s="202">
        <f>ROUND(BE21/BE7*100,2)</f>
        <v>0.08</v>
      </c>
      <c r="BD21" s="536">
        <f>ROUND(BE21/BE36,2)</f>
        <v>26.35</v>
      </c>
      <c r="BE21" s="198">
        <f aca="true" t="shared" si="20" ref="BE21:BE28">K21+AT21</f>
        <v>20000</v>
      </c>
      <c r="BF21" s="195">
        <f>ROUND(BH21/BH7*100,2)</f>
        <v>1.3</v>
      </c>
      <c r="BG21" s="195">
        <f>ROUND(BH21/BH36,2)</f>
        <v>17.75</v>
      </c>
      <c r="BH21" s="495">
        <f aca="true" t="shared" si="21" ref="BH21:BH28">V21+AD21+AL21+AW21</f>
        <v>121732</v>
      </c>
      <c r="BI21" s="196">
        <f>ROUND(BJ21/BJ7*100,2)</f>
        <v>0.14</v>
      </c>
      <c r="BJ21" s="198">
        <f aca="true" t="shared" si="22" ref="BJ21:BJ28">BB21+BE21+BH21</f>
        <v>184595</v>
      </c>
      <c r="BK21" s="1"/>
      <c r="BL21" s="1"/>
    </row>
    <row r="22" spans="1:64" ht="21.75" customHeight="1">
      <c r="A22" s="582"/>
      <c r="B22" s="646"/>
      <c r="C22" s="336">
        <v>222</v>
      </c>
      <c r="D22" s="337" t="s">
        <v>31</v>
      </c>
      <c r="E22" s="493">
        <v>16</v>
      </c>
      <c r="F22" s="233">
        <f>ROUND(H22/H7*100,2)</f>
        <v>0</v>
      </c>
      <c r="G22" s="190">
        <f>ROUND(H22/H36,2)</f>
        <v>0</v>
      </c>
      <c r="H22" s="230">
        <v>0</v>
      </c>
      <c r="I22" s="233">
        <f>ROUND(K22/K7*100,2)</f>
        <v>0.02</v>
      </c>
      <c r="J22" s="190">
        <f>ROUND(K22/K36,2)</f>
        <v>6.59</v>
      </c>
      <c r="K22" s="201">
        <v>5000</v>
      </c>
      <c r="L22" s="233">
        <f t="shared" si="11"/>
        <v>0.02</v>
      </c>
      <c r="M22" s="201">
        <f t="shared" si="12"/>
        <v>5000</v>
      </c>
      <c r="N22" s="233">
        <f>ROUND(P22/P7*100,2)</f>
        <v>0</v>
      </c>
      <c r="O22" s="190">
        <f>ROUND(P22/P36,2)</f>
        <v>0</v>
      </c>
      <c r="P22" s="201">
        <v>0</v>
      </c>
      <c r="Q22" s="233">
        <f>ROUND(S22/S7*100,2)</f>
        <v>0.11</v>
      </c>
      <c r="R22" s="190">
        <f>ROUND(S22/S36,2)</f>
        <v>0.25</v>
      </c>
      <c r="S22" s="201">
        <v>750</v>
      </c>
      <c r="T22" s="233">
        <f>ROUND(V22/V7*100,2)</f>
        <v>0.11</v>
      </c>
      <c r="U22" s="190">
        <f>ROUND(V22/V36,2)-0.01</f>
        <v>1.57</v>
      </c>
      <c r="V22" s="230">
        <v>4250</v>
      </c>
      <c r="W22" s="233">
        <f>ROUND(X22/X7*100,2)</f>
        <v>0.11</v>
      </c>
      <c r="X22" s="201">
        <f t="shared" si="13"/>
        <v>5000</v>
      </c>
      <c r="Y22" s="233">
        <f>ROUND(AA22/AA7*100,2)</f>
        <v>0</v>
      </c>
      <c r="Z22" s="190">
        <f>ROUND(AA22/AA36,2)</f>
        <v>0</v>
      </c>
      <c r="AA22" s="201"/>
      <c r="AB22" s="233">
        <f>ROUND(AD22/AD7*100,2)</f>
        <v>0</v>
      </c>
      <c r="AC22" s="190">
        <f>ROUND(AD22/AD36,2)</f>
        <v>0</v>
      </c>
      <c r="AD22" s="230">
        <v>0</v>
      </c>
      <c r="AE22" s="233">
        <f t="shared" si="14"/>
        <v>0</v>
      </c>
      <c r="AF22" s="201">
        <f t="shared" si="15"/>
        <v>0</v>
      </c>
      <c r="AG22" s="233">
        <f>ROUND(AI22/AI7*100,2)</f>
        <v>0</v>
      </c>
      <c r="AH22" s="190">
        <f>ROUND(AI22/AI36,2)</f>
        <v>0</v>
      </c>
      <c r="AI22" s="230">
        <v>0</v>
      </c>
      <c r="AJ22" s="233">
        <f>ROUND(AL22/AL7*100,2)</f>
        <v>0</v>
      </c>
      <c r="AK22" s="190">
        <f>ROUND(AL22/AL36,2)</f>
        <v>0</v>
      </c>
      <c r="AL22" s="201">
        <v>0</v>
      </c>
      <c r="AM22" s="233">
        <f t="shared" si="16"/>
        <v>0</v>
      </c>
      <c r="AN22" s="201">
        <f t="shared" si="17"/>
        <v>0</v>
      </c>
      <c r="AO22" s="233">
        <f>ROUND(AQ22/AQ7*100,2)</f>
        <v>0</v>
      </c>
      <c r="AP22" s="190">
        <f>ROUND(AQ22/AQ36,2)</f>
        <v>0</v>
      </c>
      <c r="AQ22" s="201">
        <v>0</v>
      </c>
      <c r="AR22" s="233" t="e">
        <f>ROUND(AT22/AT7*100,2)</f>
        <v>#DIV/0!</v>
      </c>
      <c r="AS22" s="190" t="e">
        <f>ROUND(AT22/AT36,2)</f>
        <v>#DIV/0!</v>
      </c>
      <c r="AT22" s="201"/>
      <c r="AU22" s="233" t="e">
        <f>ROUND(AW22/AW7*100,2)</f>
        <v>#DIV/0!</v>
      </c>
      <c r="AV22" s="190" t="e">
        <f>ROUND(AW22/AW36,2)</f>
        <v>#DIV/0!</v>
      </c>
      <c r="AW22" s="201"/>
      <c r="AX22" s="233" t="e">
        <f t="shared" si="18"/>
        <v>#REF!</v>
      </c>
      <c r="AY22" s="201" t="e">
        <f>#REF!</f>
        <v>#REF!</v>
      </c>
      <c r="AZ22" s="196">
        <f>ROUND(BB22/BB7*100,2)</f>
        <v>0</v>
      </c>
      <c r="BA22" s="195">
        <f>ROUND(BB22/BB36,2)</f>
        <v>0.01</v>
      </c>
      <c r="BB22" s="495">
        <f t="shared" si="19"/>
        <v>750</v>
      </c>
      <c r="BC22" s="202">
        <f>ROUND(BE22/BE7*100,2)</f>
        <v>0.02</v>
      </c>
      <c r="BD22" s="536">
        <f>ROUND(BE22/BE36,2)</f>
        <v>6.59</v>
      </c>
      <c r="BE22" s="198">
        <f t="shared" si="20"/>
        <v>5000</v>
      </c>
      <c r="BF22" s="195">
        <f>ROUND(BH22/BH7*100,2)</f>
        <v>0.05</v>
      </c>
      <c r="BG22" s="195">
        <f>ROUND(BH22/BH36,2)</f>
        <v>0.62</v>
      </c>
      <c r="BH22" s="495">
        <f t="shared" si="21"/>
        <v>4250</v>
      </c>
      <c r="BI22" s="196">
        <f>ROUND(BJ22/BJ7*100,2)</f>
        <v>0.01</v>
      </c>
      <c r="BJ22" s="198">
        <f t="shared" si="22"/>
        <v>10000</v>
      </c>
      <c r="BK22" s="1"/>
      <c r="BL22" s="1"/>
    </row>
    <row r="23" spans="1:64" ht="24" customHeight="1">
      <c r="A23" s="582"/>
      <c r="B23" s="646"/>
      <c r="C23" s="336">
        <v>223</v>
      </c>
      <c r="D23" s="337" t="s">
        <v>32</v>
      </c>
      <c r="E23" s="493">
        <v>17</v>
      </c>
      <c r="F23" s="233">
        <f>ROUND(H23/H7*100,2)</f>
        <v>0</v>
      </c>
      <c r="G23" s="190">
        <f>ROUND(H23/H36,2)</f>
        <v>0</v>
      </c>
      <c r="H23" s="230">
        <v>0</v>
      </c>
      <c r="I23" s="233">
        <f>ROUND(K23/K7*100,2)</f>
        <v>4.85</v>
      </c>
      <c r="J23" s="190">
        <f>ROUND(K23/K36,2)</f>
        <v>1581.03</v>
      </c>
      <c r="K23" s="201">
        <v>1200000</v>
      </c>
      <c r="L23" s="233">
        <f t="shared" si="11"/>
        <v>4.67</v>
      </c>
      <c r="M23" s="201">
        <f t="shared" si="12"/>
        <v>1200000</v>
      </c>
      <c r="N23" s="233">
        <f>ROUND(P23/P7*100,2)</f>
        <v>0.66</v>
      </c>
      <c r="O23" s="190">
        <f>ROUND(P23/P36,2)</f>
        <v>11.15</v>
      </c>
      <c r="P23" s="201">
        <v>640280</v>
      </c>
      <c r="Q23" s="233">
        <f>ROUND(S23/S7*100,2)</f>
        <v>3.39</v>
      </c>
      <c r="R23" s="190">
        <f>ROUND(S23/S36,2)</f>
        <v>7.5</v>
      </c>
      <c r="S23" s="201">
        <v>22500</v>
      </c>
      <c r="T23" s="233">
        <f>ROUND(V23/V7*100,2)</f>
        <v>3.45</v>
      </c>
      <c r="U23" s="190">
        <f>ROUND(V23/V36,2)</f>
        <v>47.31</v>
      </c>
      <c r="V23" s="230">
        <v>127500</v>
      </c>
      <c r="W23" s="233">
        <f>ROUND(X23/X7*100,2)</f>
        <v>3.44</v>
      </c>
      <c r="X23" s="201">
        <f t="shared" si="13"/>
        <v>150000</v>
      </c>
      <c r="Y23" s="233">
        <f>ROUND(AA23/AA7*100,2)</f>
        <v>0</v>
      </c>
      <c r="Z23" s="190">
        <f>ROUND(AA23/AA36,2)</f>
        <v>0</v>
      </c>
      <c r="AA23" s="201"/>
      <c r="AB23" s="233">
        <f>ROUND(AD23/AD7*100,2)</f>
        <v>3.31</v>
      </c>
      <c r="AC23" s="190">
        <f>ROUND(AD23/AD36,2)+0.01</f>
        <v>40.83</v>
      </c>
      <c r="AD23" s="230">
        <v>50000</v>
      </c>
      <c r="AE23" s="233">
        <f t="shared" si="14"/>
        <v>2.23</v>
      </c>
      <c r="AF23" s="201">
        <f t="shared" si="15"/>
        <v>50000</v>
      </c>
      <c r="AG23" s="233">
        <f>ROUND(AI23/AI7*100,2)</f>
        <v>0</v>
      </c>
      <c r="AH23" s="190">
        <f>ROUND(AI23/AI36,2)</f>
        <v>0</v>
      </c>
      <c r="AI23" s="230">
        <v>0</v>
      </c>
      <c r="AJ23" s="233">
        <f>ROUND(AL23/AL7*100,2)</f>
        <v>0.49</v>
      </c>
      <c r="AK23" s="190">
        <f>ROUND(AL23/AL36,2)</f>
        <v>6.9</v>
      </c>
      <c r="AL23" s="201">
        <v>20272</v>
      </c>
      <c r="AM23" s="233">
        <f t="shared" si="16"/>
        <v>0.45</v>
      </c>
      <c r="AN23" s="201">
        <f t="shared" si="17"/>
        <v>20272</v>
      </c>
      <c r="AO23" s="233">
        <f>ROUND(AQ23/AQ7*100,2)</f>
        <v>6.87</v>
      </c>
      <c r="AP23" s="190">
        <f>ROUND(AQ23/AQ36,2)</f>
        <v>22.89</v>
      </c>
      <c r="AQ23" s="201">
        <v>16026</v>
      </c>
      <c r="AR23" s="233" t="e">
        <f>ROUND(AT23/AT7*100,2)</f>
        <v>#DIV/0!</v>
      </c>
      <c r="AS23" s="190" t="e">
        <f>ROUND(AT23/AT36,2)</f>
        <v>#DIV/0!</v>
      </c>
      <c r="AT23" s="201"/>
      <c r="AU23" s="233" t="e">
        <f>ROUND(AW23/AW7*100,2)</f>
        <v>#DIV/0!</v>
      </c>
      <c r="AV23" s="190" t="e">
        <f>ROUND(AW23/AW36,2)</f>
        <v>#DIV/0!</v>
      </c>
      <c r="AW23" s="201"/>
      <c r="AX23" s="233" t="e">
        <f t="shared" si="18"/>
        <v>#REF!</v>
      </c>
      <c r="AY23" s="201" t="e">
        <f>#REF!</f>
        <v>#REF!</v>
      </c>
      <c r="AZ23" s="196">
        <f>ROUND(BB23/BB7*100,2)</f>
        <v>0.68</v>
      </c>
      <c r="BA23" s="195">
        <f>ROUND(BB23/BB36,2)</f>
        <v>9.44</v>
      </c>
      <c r="BB23" s="495">
        <f t="shared" si="19"/>
        <v>678806</v>
      </c>
      <c r="BC23" s="202">
        <f>ROUND(BE23/BE7*100,2)</f>
        <v>4.85</v>
      </c>
      <c r="BD23" s="536">
        <f>ROUND(BE23/BE36,2)</f>
        <v>1581.03</v>
      </c>
      <c r="BE23" s="198">
        <f t="shared" si="20"/>
        <v>1200000</v>
      </c>
      <c r="BF23" s="195">
        <f>ROUND(BH23/BH7*100,2)</f>
        <v>2.11</v>
      </c>
      <c r="BG23" s="195">
        <f>ROUND(BH23/BH36,2)</f>
        <v>28.83</v>
      </c>
      <c r="BH23" s="495">
        <f t="shared" si="21"/>
        <v>197772</v>
      </c>
      <c r="BI23" s="196">
        <f>ROUND(BJ23/BJ7*100,2)-0.01</f>
        <v>1.54</v>
      </c>
      <c r="BJ23" s="198">
        <f t="shared" si="22"/>
        <v>2076578</v>
      </c>
      <c r="BK23" s="1"/>
      <c r="BL23" s="1"/>
    </row>
    <row r="24" spans="1:64" ht="22.5" customHeight="1">
      <c r="A24" s="582"/>
      <c r="B24" s="646"/>
      <c r="C24" s="336">
        <v>224</v>
      </c>
      <c r="D24" s="337" t="s">
        <v>33</v>
      </c>
      <c r="E24" s="493">
        <v>18</v>
      </c>
      <c r="F24" s="233">
        <f>ROUND(H24/H7*100,2)</f>
        <v>0</v>
      </c>
      <c r="G24" s="190">
        <f>ROUND(H24/H36,2)</f>
        <v>0</v>
      </c>
      <c r="H24" s="230">
        <v>0</v>
      </c>
      <c r="I24" s="233">
        <f>ROUND(K24/K7*100,2)</f>
        <v>0.16</v>
      </c>
      <c r="J24" s="190">
        <f>ROUND(K24/K36,2)</f>
        <v>52.7</v>
      </c>
      <c r="K24" s="201">
        <v>40000</v>
      </c>
      <c r="L24" s="233">
        <f t="shared" si="11"/>
        <v>0.16</v>
      </c>
      <c r="M24" s="201">
        <f t="shared" si="12"/>
        <v>40000</v>
      </c>
      <c r="N24" s="233">
        <f>ROUND(P24/P7*100,2)</f>
        <v>19.34</v>
      </c>
      <c r="O24" s="190">
        <f>ROUND(P24/P36,2)</f>
        <v>326.45</v>
      </c>
      <c r="P24" s="201">
        <v>18741021</v>
      </c>
      <c r="Q24" s="233">
        <f>ROUND(S24/S7*100,2)</f>
        <v>7.46</v>
      </c>
      <c r="R24" s="190">
        <f>ROUND(S24/S36,2)</f>
        <v>16.5</v>
      </c>
      <c r="S24" s="201">
        <v>49500</v>
      </c>
      <c r="T24" s="233">
        <f>ROUND(V24/V7*100,2)</f>
        <v>7.58</v>
      </c>
      <c r="U24" s="190">
        <f>ROUND(V24/V36,2)</f>
        <v>104.08</v>
      </c>
      <c r="V24" s="230">
        <v>280500</v>
      </c>
      <c r="W24" s="233">
        <f>ROUND(X24/X7*100,2)</f>
        <v>7.56</v>
      </c>
      <c r="X24" s="201">
        <f t="shared" si="13"/>
        <v>330000</v>
      </c>
      <c r="Y24" s="233">
        <f>ROUND(AA24/AA7*100,2)</f>
        <v>0</v>
      </c>
      <c r="Z24" s="190">
        <f>ROUND(AA24/AA36,2)</f>
        <v>0</v>
      </c>
      <c r="AA24" s="201"/>
      <c r="AB24" s="233">
        <f>ROUND(AD24/AD7*100,2)</f>
        <v>0</v>
      </c>
      <c r="AC24" s="190">
        <f>ROUND(AD24/AD36,2)</f>
        <v>0</v>
      </c>
      <c r="AD24" s="230">
        <v>0</v>
      </c>
      <c r="AE24" s="233">
        <f t="shared" si="14"/>
        <v>0</v>
      </c>
      <c r="AF24" s="201">
        <f t="shared" si="15"/>
        <v>0</v>
      </c>
      <c r="AG24" s="233">
        <f>ROUND(AI24/AI7*100,2)</f>
        <v>0</v>
      </c>
      <c r="AH24" s="190">
        <f>ROUND(AI24/AI36,2)</f>
        <v>0</v>
      </c>
      <c r="AI24" s="230">
        <v>0</v>
      </c>
      <c r="AJ24" s="233">
        <f>ROUND(AL24/AL7*100,2)</f>
        <v>0</v>
      </c>
      <c r="AK24" s="190">
        <f>ROUND(AL24/AL36,2)</f>
        <v>0</v>
      </c>
      <c r="AL24" s="201">
        <v>0</v>
      </c>
      <c r="AM24" s="233">
        <f t="shared" si="16"/>
        <v>0</v>
      </c>
      <c r="AN24" s="201">
        <f t="shared" si="17"/>
        <v>0</v>
      </c>
      <c r="AO24" s="233">
        <f>ROUND(AQ24/AQ7*100,2)</f>
        <v>0</v>
      </c>
      <c r="AP24" s="190">
        <f>ROUND(AQ24/AQ36,2)</f>
        <v>0</v>
      </c>
      <c r="AQ24" s="201">
        <v>0</v>
      </c>
      <c r="AR24" s="233" t="e">
        <f>ROUND(AT24/AT7*100,2)</f>
        <v>#DIV/0!</v>
      </c>
      <c r="AS24" s="190" t="e">
        <f>ROUND(AT24/AT36,2)</f>
        <v>#DIV/0!</v>
      </c>
      <c r="AT24" s="201"/>
      <c r="AU24" s="233" t="e">
        <f>ROUND(AW24/AW7*100,2)</f>
        <v>#DIV/0!</v>
      </c>
      <c r="AV24" s="190" t="e">
        <f>ROUND(AW24/AW36,2)</f>
        <v>#DIV/0!</v>
      </c>
      <c r="AW24" s="201"/>
      <c r="AX24" s="233" t="e">
        <f t="shared" si="18"/>
        <v>#REF!</v>
      </c>
      <c r="AY24" s="201" t="e">
        <f>#REF!</f>
        <v>#REF!</v>
      </c>
      <c r="AZ24" s="196">
        <f>ROUND(BB24/BB7*100,2)</f>
        <v>18.82</v>
      </c>
      <c r="BA24" s="195">
        <f>ROUND(BB24/BB36,2)</f>
        <v>261.43</v>
      </c>
      <c r="BB24" s="495">
        <f t="shared" si="19"/>
        <v>18790521</v>
      </c>
      <c r="BC24" s="202">
        <f>ROUND(BE24/BE7*100,2)</f>
        <v>0.16</v>
      </c>
      <c r="BD24" s="536">
        <f>ROUND(BE24/BE36,2)</f>
        <v>52.7</v>
      </c>
      <c r="BE24" s="198">
        <f t="shared" si="20"/>
        <v>40000</v>
      </c>
      <c r="BF24" s="195">
        <f>ROUND(BH24/BH7*100,2)</f>
        <v>3</v>
      </c>
      <c r="BG24" s="195">
        <f>ROUND(BH24/BH36,2)</f>
        <v>40.89</v>
      </c>
      <c r="BH24" s="495">
        <f t="shared" si="21"/>
        <v>280500</v>
      </c>
      <c r="BI24" s="196">
        <f>ROUND(BJ24/BJ7*100,2)</f>
        <v>14.27</v>
      </c>
      <c r="BJ24" s="198">
        <f t="shared" si="22"/>
        <v>19111021</v>
      </c>
      <c r="BK24" s="1"/>
      <c r="BL24" s="1"/>
    </row>
    <row r="25" spans="1:64" ht="21.75" customHeight="1">
      <c r="A25" s="582"/>
      <c r="B25" s="646"/>
      <c r="C25" s="336">
        <v>225</v>
      </c>
      <c r="D25" s="337" t="s">
        <v>11</v>
      </c>
      <c r="E25" s="493">
        <v>19</v>
      </c>
      <c r="F25" s="233">
        <f>ROUND(H25/H7*100,2)</f>
        <v>0</v>
      </c>
      <c r="G25" s="190">
        <f>ROUND(H25/H36,2)</f>
        <v>0</v>
      </c>
      <c r="H25" s="230">
        <v>0</v>
      </c>
      <c r="I25" s="233">
        <f>ROUND(K25/K7*100,2)-0.01</f>
        <v>2.0100000000000002</v>
      </c>
      <c r="J25" s="190">
        <f>ROUND(K25/K36,2)</f>
        <v>658.76</v>
      </c>
      <c r="K25" s="201">
        <v>500000</v>
      </c>
      <c r="L25" s="233">
        <f>ROUND(M25/$M$7*100,2)+0.01</f>
        <v>1.95</v>
      </c>
      <c r="M25" s="201">
        <f t="shared" si="12"/>
        <v>500000</v>
      </c>
      <c r="N25" s="233">
        <f>ROUND(P25/P7*100,2)</f>
        <v>2.47</v>
      </c>
      <c r="O25" s="190">
        <f>ROUND(P25/P36,2)</f>
        <v>41.74</v>
      </c>
      <c r="P25" s="201">
        <v>2396246</v>
      </c>
      <c r="Q25" s="233">
        <f>ROUND(S25/S7*100,2)</f>
        <v>1.13</v>
      </c>
      <c r="R25" s="190">
        <f>ROUND(S25/S36,2)</f>
        <v>2.5</v>
      </c>
      <c r="S25" s="201">
        <v>7500</v>
      </c>
      <c r="T25" s="233">
        <f>ROUND(V25/V7*100,2)</f>
        <v>1.15</v>
      </c>
      <c r="U25" s="190">
        <f>ROUND(V25/V36,2)</f>
        <v>15.77</v>
      </c>
      <c r="V25" s="230">
        <v>42500</v>
      </c>
      <c r="W25" s="233">
        <f>ROUND(X25/X7*100,2)-0.01</f>
        <v>1.14</v>
      </c>
      <c r="X25" s="201">
        <f t="shared" si="13"/>
        <v>50000</v>
      </c>
      <c r="Y25" s="233">
        <f>ROUND(AA25/AA7*100,2)</f>
        <v>0</v>
      </c>
      <c r="Z25" s="190">
        <f>ROUND(AA25/AA36,2)</f>
        <v>0</v>
      </c>
      <c r="AA25" s="201"/>
      <c r="AB25" s="233">
        <f>ROUND(AD25/AD7*100,2)</f>
        <v>0</v>
      </c>
      <c r="AC25" s="190">
        <f>ROUND(AD25/AD36,2)</f>
        <v>0</v>
      </c>
      <c r="AD25" s="230">
        <v>0</v>
      </c>
      <c r="AE25" s="233">
        <f t="shared" si="14"/>
        <v>0</v>
      </c>
      <c r="AF25" s="201">
        <f t="shared" si="15"/>
        <v>0</v>
      </c>
      <c r="AG25" s="233">
        <f>ROUND(AI25/AI7*100,2)</f>
        <v>0</v>
      </c>
      <c r="AH25" s="190">
        <f>ROUND(AI25/AI36,2)</f>
        <v>0</v>
      </c>
      <c r="AI25" s="230">
        <v>0</v>
      </c>
      <c r="AJ25" s="233">
        <f>ROUND(AL25/AL7*100,2)</f>
        <v>0.15</v>
      </c>
      <c r="AK25" s="190">
        <f>ROUND(AL25/AL36,2)</f>
        <v>2.05</v>
      </c>
      <c r="AL25" s="201">
        <v>6015</v>
      </c>
      <c r="AM25" s="233">
        <f t="shared" si="16"/>
        <v>0.13</v>
      </c>
      <c r="AN25" s="201">
        <f t="shared" si="17"/>
        <v>6015</v>
      </c>
      <c r="AO25" s="233">
        <f>ROUND(AQ25/AQ7*100,2)</f>
        <v>3.52</v>
      </c>
      <c r="AP25" s="190">
        <f>ROUND(AQ25/AQ36,2)</f>
        <v>11.73</v>
      </c>
      <c r="AQ25" s="201">
        <v>8210</v>
      </c>
      <c r="AR25" s="233" t="e">
        <f>ROUND(AT25/AT7*100,2)</f>
        <v>#DIV/0!</v>
      </c>
      <c r="AS25" s="190" t="e">
        <f>ROUND(AT25/AT36,2)</f>
        <v>#DIV/0!</v>
      </c>
      <c r="AT25" s="201"/>
      <c r="AU25" s="233" t="e">
        <f>ROUND(AW25/AW7*100,2)</f>
        <v>#DIV/0!</v>
      </c>
      <c r="AV25" s="190" t="e">
        <f>ROUND(AW25/AW36,2)</f>
        <v>#DIV/0!</v>
      </c>
      <c r="AW25" s="201"/>
      <c r="AX25" s="233" t="e">
        <f t="shared" si="18"/>
        <v>#REF!</v>
      </c>
      <c r="AY25" s="201" t="e">
        <f>#REF!</f>
        <v>#REF!</v>
      </c>
      <c r="AZ25" s="196">
        <f>ROUND(BB25/BB7*100,2)</f>
        <v>2.42</v>
      </c>
      <c r="BA25" s="195">
        <f>ROUND(BB25/BB36,2)</f>
        <v>33.56</v>
      </c>
      <c r="BB25" s="495">
        <f t="shared" si="19"/>
        <v>2411956</v>
      </c>
      <c r="BC25" s="202">
        <f>ROUND(BE25/BE7*100,2)-0.01</f>
        <v>2.0100000000000002</v>
      </c>
      <c r="BD25" s="536">
        <f>ROUND(BE25/BE36,2)</f>
        <v>658.76</v>
      </c>
      <c r="BE25" s="198">
        <f t="shared" si="20"/>
        <v>500000</v>
      </c>
      <c r="BF25" s="195">
        <f>ROUND(BH25/BH7*100,2)</f>
        <v>0.52</v>
      </c>
      <c r="BG25" s="195">
        <f>ROUND(BH25/BH36,2)</f>
        <v>7.07</v>
      </c>
      <c r="BH25" s="495">
        <f t="shared" si="21"/>
        <v>48515</v>
      </c>
      <c r="BI25" s="196">
        <f>ROUND(BJ25/BJ7*100,2)</f>
        <v>2.21</v>
      </c>
      <c r="BJ25" s="198">
        <f t="shared" si="22"/>
        <v>2960471</v>
      </c>
      <c r="BK25" s="1"/>
      <c r="BL25" s="1"/>
    </row>
    <row r="26" spans="1:64" ht="24" customHeight="1" thickBot="1">
      <c r="A26" s="582"/>
      <c r="B26" s="675"/>
      <c r="C26" s="340">
        <v>226</v>
      </c>
      <c r="D26" s="341" t="s">
        <v>34</v>
      </c>
      <c r="E26" s="508">
        <v>20</v>
      </c>
      <c r="F26" s="241">
        <f>ROUND(H26/H7*100,2)</f>
        <v>0</v>
      </c>
      <c r="G26" s="236">
        <f>ROUND(H26/H36,2)</f>
        <v>0</v>
      </c>
      <c r="H26" s="237">
        <v>0</v>
      </c>
      <c r="I26" s="241">
        <f>ROUND(K26/K7*100,2)</f>
        <v>2.43</v>
      </c>
      <c r="J26" s="236">
        <f>ROUND(K26/K36,2)+0.01</f>
        <v>790.52</v>
      </c>
      <c r="K26" s="242">
        <v>600000</v>
      </c>
      <c r="L26" s="241">
        <f t="shared" si="11"/>
        <v>2.33</v>
      </c>
      <c r="M26" s="242">
        <f t="shared" si="12"/>
        <v>600000</v>
      </c>
      <c r="N26" s="241">
        <f>ROUND(P26/P7*100,2)</f>
        <v>0.38</v>
      </c>
      <c r="O26" s="236">
        <f>ROUND(P26/P36,2)</f>
        <v>6.34</v>
      </c>
      <c r="P26" s="242">
        <v>364182</v>
      </c>
      <c r="Q26" s="241">
        <f>ROUND(S26/S7*100,2)-0.01</f>
        <v>10.84</v>
      </c>
      <c r="R26" s="236">
        <f>ROUND(S26/S36,2)</f>
        <v>24</v>
      </c>
      <c r="S26" s="242">
        <v>72000</v>
      </c>
      <c r="T26" s="241">
        <f>ROUND(V26/V7*100,2)</f>
        <v>11.02</v>
      </c>
      <c r="U26" s="236">
        <f>ROUND(V26/V36,2)</f>
        <v>151.39</v>
      </c>
      <c r="V26" s="237">
        <v>408000</v>
      </c>
      <c r="W26" s="241">
        <f>ROUND(X26/X7*100,2)</f>
        <v>11</v>
      </c>
      <c r="X26" s="242">
        <f t="shared" si="13"/>
        <v>480000</v>
      </c>
      <c r="Y26" s="241">
        <f>ROUND(AA26/AA7*100,2)</f>
        <v>0.27</v>
      </c>
      <c r="Z26" s="236">
        <f>ROUND(AA26/AA36,2)</f>
        <v>0.47</v>
      </c>
      <c r="AA26" s="242">
        <v>2000</v>
      </c>
      <c r="AB26" s="241">
        <f>ROUND(AD26/AD7*100,2)</f>
        <v>0.66</v>
      </c>
      <c r="AC26" s="236">
        <f>ROUND(AD26/AD36,2)</f>
        <v>8.16</v>
      </c>
      <c r="AD26" s="237">
        <v>10000</v>
      </c>
      <c r="AE26" s="241">
        <f>ROUND(AF26/$AF$7*100,2)-0.01</f>
        <v>0.53</v>
      </c>
      <c r="AF26" s="242">
        <f t="shared" si="15"/>
        <v>12000</v>
      </c>
      <c r="AG26" s="241">
        <f>ROUND(AI26/AI7*100,2)</f>
        <v>0</v>
      </c>
      <c r="AH26" s="236">
        <f>ROUND(AI26/AI36,2)</f>
        <v>0</v>
      </c>
      <c r="AI26" s="237">
        <v>0</v>
      </c>
      <c r="AJ26" s="241">
        <f>ROUND(AL26/AL7*100,2)</f>
        <v>2.78</v>
      </c>
      <c r="AK26" s="236">
        <f>ROUND(AL26/AL36,2)</f>
        <v>39.19</v>
      </c>
      <c r="AL26" s="242">
        <v>115205</v>
      </c>
      <c r="AM26" s="241">
        <f t="shared" si="16"/>
        <v>2.56</v>
      </c>
      <c r="AN26" s="242">
        <f t="shared" si="17"/>
        <v>115205</v>
      </c>
      <c r="AO26" s="241">
        <f>ROUND(AQ26/AQ7*100,2)</f>
        <v>6.51</v>
      </c>
      <c r="AP26" s="236">
        <f>ROUND(AQ26/AQ36,2)</f>
        <v>21.7</v>
      </c>
      <c r="AQ26" s="242">
        <v>15192</v>
      </c>
      <c r="AR26" s="241" t="e">
        <f>ROUND(AT26/AT7*100,2)</f>
        <v>#DIV/0!</v>
      </c>
      <c r="AS26" s="236" t="e">
        <f>ROUND(AT26/AT36,2)</f>
        <v>#DIV/0!</v>
      </c>
      <c r="AT26" s="242"/>
      <c r="AU26" s="241" t="e">
        <f>ROUND(AW26/AW7*100,2)</f>
        <v>#DIV/0!</v>
      </c>
      <c r="AV26" s="236" t="e">
        <f>ROUND(AW26/AW36,2)</f>
        <v>#DIV/0!</v>
      </c>
      <c r="AW26" s="242"/>
      <c r="AX26" s="241" t="e">
        <f t="shared" si="18"/>
        <v>#REF!</v>
      </c>
      <c r="AY26" s="242" t="e">
        <f>#REF!</f>
        <v>#REF!</v>
      </c>
      <c r="AZ26" s="199">
        <f>ROUND(BB26/BB7*100,2)+0.01</f>
        <v>0.46</v>
      </c>
      <c r="BA26" s="200">
        <f>ROUND(BB26/BB36,2)</f>
        <v>6.31</v>
      </c>
      <c r="BB26" s="510">
        <f t="shared" si="19"/>
        <v>453374</v>
      </c>
      <c r="BC26" s="539">
        <f>ROUND(BE26/BE7*100,2)</f>
        <v>2.43</v>
      </c>
      <c r="BD26" s="540">
        <f>ROUND(BE26/BE36,2)+0.01</f>
        <v>790.52</v>
      </c>
      <c r="BE26" s="197">
        <f t="shared" si="20"/>
        <v>600000</v>
      </c>
      <c r="BF26" s="200">
        <f>ROUND(BH26/BH7*100,2)</f>
        <v>5.7</v>
      </c>
      <c r="BG26" s="200">
        <f>ROUND(BH26/BH36,2)</f>
        <v>77.73</v>
      </c>
      <c r="BH26" s="510">
        <f t="shared" si="21"/>
        <v>533205</v>
      </c>
      <c r="BI26" s="199">
        <f>ROUND(BJ26/BJ7*100,2)</f>
        <v>1.18</v>
      </c>
      <c r="BJ26" s="197">
        <f t="shared" si="22"/>
        <v>1586579</v>
      </c>
      <c r="BK26" s="1"/>
      <c r="BL26" s="1"/>
    </row>
    <row r="27" spans="1:64" s="8" customFormat="1" ht="26.25" customHeight="1" thickBot="1">
      <c r="A27" s="9" t="s">
        <v>0</v>
      </c>
      <c r="B27" s="15">
        <v>290</v>
      </c>
      <c r="C27" s="15"/>
      <c r="D27" s="359" t="s">
        <v>0</v>
      </c>
      <c r="E27" s="511">
        <v>21</v>
      </c>
      <c r="F27" s="293">
        <f>ROUND(H27/H7*100,2)</f>
        <v>0</v>
      </c>
      <c r="G27" s="276">
        <f>ROUND(H27/H36,2)</f>
        <v>0</v>
      </c>
      <c r="H27" s="290">
        <v>0</v>
      </c>
      <c r="I27" s="293">
        <f>ROUND(K27/K7*100,2)</f>
        <v>0.04</v>
      </c>
      <c r="J27" s="276">
        <f>ROUND(K27/K36,2)</f>
        <v>13.18</v>
      </c>
      <c r="K27" s="292">
        <v>10000</v>
      </c>
      <c r="L27" s="293">
        <f t="shared" si="11"/>
        <v>0.04</v>
      </c>
      <c r="M27" s="292">
        <f t="shared" si="12"/>
        <v>10000</v>
      </c>
      <c r="N27" s="293">
        <f>ROUND(P27/P7*100,2)</f>
        <v>0</v>
      </c>
      <c r="O27" s="276">
        <f>ROUND(P27/P36,2)</f>
        <v>0</v>
      </c>
      <c r="P27" s="292">
        <v>0</v>
      </c>
      <c r="Q27" s="293">
        <f>ROUND(S27/S7*100,2)</f>
        <v>4.52</v>
      </c>
      <c r="R27" s="276">
        <f>ROUND(S27/S36,2)</f>
        <v>10</v>
      </c>
      <c r="S27" s="292">
        <v>30000</v>
      </c>
      <c r="T27" s="293">
        <f>ROUND(V27/V7*100,2)</f>
        <v>4.59</v>
      </c>
      <c r="U27" s="276">
        <f>ROUND(V27/V36,2)</f>
        <v>63.08</v>
      </c>
      <c r="V27" s="290">
        <v>170000</v>
      </c>
      <c r="W27" s="293">
        <f>ROUND(X27/X7*100,2)</f>
        <v>4.58</v>
      </c>
      <c r="X27" s="292">
        <f t="shared" si="13"/>
        <v>200000</v>
      </c>
      <c r="Y27" s="293">
        <f>ROUND(AA27/AA7*100,2)</f>
        <v>0</v>
      </c>
      <c r="Z27" s="276">
        <f>ROUND(AA27/AA36,2)</f>
        <v>0</v>
      </c>
      <c r="AA27" s="292">
        <v>0</v>
      </c>
      <c r="AB27" s="293">
        <f>ROUND(AD27/AD7*100,2)</f>
        <v>0</v>
      </c>
      <c r="AC27" s="276">
        <f>ROUND(AD27/AD36,2)</f>
        <v>0</v>
      </c>
      <c r="AD27" s="290">
        <v>0</v>
      </c>
      <c r="AE27" s="293">
        <f t="shared" si="14"/>
        <v>0</v>
      </c>
      <c r="AF27" s="292">
        <f t="shared" si="15"/>
        <v>0</v>
      </c>
      <c r="AG27" s="293">
        <f>ROUND(AI27/AI7*100,2)</f>
        <v>0</v>
      </c>
      <c r="AH27" s="276">
        <f>ROUND(AI27/AI36,2)</f>
        <v>0</v>
      </c>
      <c r="AI27" s="290">
        <v>0</v>
      </c>
      <c r="AJ27" s="293">
        <f>ROUND(AL27/AL7*100,2)</f>
        <v>0</v>
      </c>
      <c r="AK27" s="276">
        <f>ROUND(AL27/AL36,2)</f>
        <v>0</v>
      </c>
      <c r="AL27" s="292">
        <v>0</v>
      </c>
      <c r="AM27" s="293">
        <f t="shared" si="16"/>
        <v>0</v>
      </c>
      <c r="AN27" s="292">
        <f t="shared" si="17"/>
        <v>0</v>
      </c>
      <c r="AO27" s="293">
        <f>ROUND(AQ27/AQ7*100,2)</f>
        <v>0.02</v>
      </c>
      <c r="AP27" s="276">
        <f>ROUND(AQ27/AQ36,2)</f>
        <v>0.06</v>
      </c>
      <c r="AQ27" s="292">
        <v>40</v>
      </c>
      <c r="AR27" s="293" t="e">
        <f>ROUND(AT27/AT7*100,2)</f>
        <v>#DIV/0!</v>
      </c>
      <c r="AS27" s="276" t="e">
        <f>ROUND(AT27/AT36,2)</f>
        <v>#DIV/0!</v>
      </c>
      <c r="AT27" s="292"/>
      <c r="AU27" s="293" t="e">
        <f>ROUND(AW27/AW7*100,2)</f>
        <v>#DIV/0!</v>
      </c>
      <c r="AV27" s="276" t="e">
        <f>ROUND(AW27/AW36,2)</f>
        <v>#DIV/0!</v>
      </c>
      <c r="AW27" s="292"/>
      <c r="AX27" s="293" t="e">
        <f t="shared" si="18"/>
        <v>#REF!</v>
      </c>
      <c r="AY27" s="292" t="e">
        <f>#REF!</f>
        <v>#REF!</v>
      </c>
      <c r="AZ27" s="294">
        <f>ROUND(BB27/BB7*100,2)</f>
        <v>0.03</v>
      </c>
      <c r="BA27" s="295">
        <f>ROUND(BB27/BB36,2)</f>
        <v>0.42</v>
      </c>
      <c r="BB27" s="290">
        <f t="shared" si="19"/>
        <v>30040</v>
      </c>
      <c r="BC27" s="293">
        <f>ROUND(BE27/BE7*100,2)</f>
        <v>0.04</v>
      </c>
      <c r="BD27" s="276">
        <f>ROUND(BE27/BE36,2)</f>
        <v>13.18</v>
      </c>
      <c r="BE27" s="292">
        <f t="shared" si="20"/>
        <v>10000</v>
      </c>
      <c r="BF27" s="294">
        <f>ROUND(BH27/BH7*100,2)</f>
        <v>1.82</v>
      </c>
      <c r="BG27" s="295">
        <f>ROUND(BH27/BH36,2)</f>
        <v>24.78</v>
      </c>
      <c r="BH27" s="290">
        <f t="shared" si="21"/>
        <v>170000</v>
      </c>
      <c r="BI27" s="294">
        <f>ROUND(BJ27/BJ7*100,2)</f>
        <v>0.16</v>
      </c>
      <c r="BJ27" s="292">
        <f t="shared" si="22"/>
        <v>210040</v>
      </c>
      <c r="BK27" s="7"/>
      <c r="BL27" s="7"/>
    </row>
    <row r="28" spans="1:64" s="8" customFormat="1" ht="49.5" customHeight="1" thickBot="1">
      <c r="A28" s="361" t="s">
        <v>14</v>
      </c>
      <c r="B28" s="362">
        <v>310</v>
      </c>
      <c r="C28" s="362"/>
      <c r="D28" s="363" t="s">
        <v>40</v>
      </c>
      <c r="E28" s="511">
        <v>22</v>
      </c>
      <c r="F28" s="297">
        <f>ROUND(H28/H7*100,2)</f>
        <v>0</v>
      </c>
      <c r="G28" s="275">
        <f>ROUND(H28/H36,2)</f>
        <v>0</v>
      </c>
      <c r="H28" s="298">
        <v>0</v>
      </c>
      <c r="I28" s="297">
        <f>ROUND(K28/K7*100,2)</f>
        <v>0</v>
      </c>
      <c r="J28" s="275">
        <f>ROUND(K28/K36,2)</f>
        <v>0</v>
      </c>
      <c r="K28" s="287">
        <v>0</v>
      </c>
      <c r="L28" s="535">
        <f t="shared" si="11"/>
        <v>0</v>
      </c>
      <c r="M28" s="262">
        <f t="shared" si="12"/>
        <v>0</v>
      </c>
      <c r="N28" s="297">
        <f>ROUND(P28/P7*100,2)</f>
        <v>0</v>
      </c>
      <c r="O28" s="275">
        <f>ROUND(P28/P36,2)</f>
        <v>0</v>
      </c>
      <c r="P28" s="287">
        <v>0</v>
      </c>
      <c r="Q28" s="297">
        <f>ROUND(S28/S7*100,2)</f>
        <v>0</v>
      </c>
      <c r="R28" s="275">
        <f>ROUND(S28/S36,2)</f>
        <v>0</v>
      </c>
      <c r="S28" s="287">
        <v>0</v>
      </c>
      <c r="T28" s="297">
        <f>ROUND(V28/V7*100,2)</f>
        <v>2.7</v>
      </c>
      <c r="U28" s="275">
        <f>ROUND(V28/V36,2)</f>
        <v>37.11</v>
      </c>
      <c r="V28" s="298">
        <v>100000</v>
      </c>
      <c r="W28" s="535">
        <f>ROUND(X28/X7*100,2)</f>
        <v>2.29</v>
      </c>
      <c r="X28" s="262">
        <f t="shared" si="13"/>
        <v>100000</v>
      </c>
      <c r="Y28" s="297">
        <f>ROUND(AA28/AA7*100,2)</f>
        <v>0</v>
      </c>
      <c r="Z28" s="275">
        <f>ROUND(AA28/AA36,2)</f>
        <v>0</v>
      </c>
      <c r="AA28" s="287">
        <v>0</v>
      </c>
      <c r="AB28" s="297">
        <f>ROUND(AD28/AD7*100,2)</f>
        <v>0</v>
      </c>
      <c r="AC28" s="275">
        <f>ROUND(AD28/AD36,2)</f>
        <v>0</v>
      </c>
      <c r="AD28" s="298">
        <v>0</v>
      </c>
      <c r="AE28" s="535">
        <f t="shared" si="14"/>
        <v>0</v>
      </c>
      <c r="AF28" s="262">
        <f t="shared" si="15"/>
        <v>0</v>
      </c>
      <c r="AG28" s="297">
        <f>ROUND(AI28/AI7*100,2)</f>
        <v>0</v>
      </c>
      <c r="AH28" s="275">
        <f>ROUND(AI28/AI36,2)</f>
        <v>0</v>
      </c>
      <c r="AI28" s="298">
        <v>0</v>
      </c>
      <c r="AJ28" s="297">
        <f>ROUND(AL28/AL7*100,2)</f>
        <v>16.44</v>
      </c>
      <c r="AK28" s="275">
        <f>ROUND(AL28/AL36,2)</f>
        <v>231.63</v>
      </c>
      <c r="AL28" s="287">
        <v>681000</v>
      </c>
      <c r="AM28" s="535">
        <f t="shared" si="16"/>
        <v>15.12</v>
      </c>
      <c r="AN28" s="262">
        <f t="shared" si="17"/>
        <v>681000</v>
      </c>
      <c r="AO28" s="297">
        <f>ROUND(AQ28/AQ7*100,2)</f>
        <v>0</v>
      </c>
      <c r="AP28" s="275">
        <f>ROUND(AQ28/AQ36,2)</f>
        <v>0</v>
      </c>
      <c r="AQ28" s="287">
        <v>0</v>
      </c>
      <c r="AR28" s="297" t="e">
        <f>ROUND(AT28/AT7*100,2)</f>
        <v>#DIV/0!</v>
      </c>
      <c r="AS28" s="275" t="e">
        <f>ROUND(AT28/AT36,2)</f>
        <v>#DIV/0!</v>
      </c>
      <c r="AT28" s="287"/>
      <c r="AU28" s="297" t="e">
        <f>ROUND(AW28/AW7*100,2)</f>
        <v>#DIV/0!</v>
      </c>
      <c r="AV28" s="275" t="e">
        <f>ROUND(AW28/AW36,2)</f>
        <v>#DIV/0!</v>
      </c>
      <c r="AW28" s="287"/>
      <c r="AX28" s="293" t="e">
        <f t="shared" si="18"/>
        <v>#REF!</v>
      </c>
      <c r="AY28" s="292" t="e">
        <f>#REF!</f>
        <v>#REF!</v>
      </c>
      <c r="AZ28" s="203">
        <f>ROUND(BB28/BB7*100,2)</f>
        <v>0</v>
      </c>
      <c r="BA28" s="261">
        <f>ROUND(BB28/BB36,2)</f>
        <v>0</v>
      </c>
      <c r="BB28" s="522">
        <f t="shared" si="19"/>
        <v>0</v>
      </c>
      <c r="BC28" s="297">
        <f>ROUND(BE28/BE7*100,2)</f>
        <v>0</v>
      </c>
      <c r="BD28" s="275">
        <f>ROUND(BE28/BE36,2)</f>
        <v>0</v>
      </c>
      <c r="BE28" s="262">
        <f t="shared" si="20"/>
        <v>0</v>
      </c>
      <c r="BF28" s="261">
        <f>ROUND(BH28/BH7*100,2)</f>
        <v>8.35</v>
      </c>
      <c r="BG28" s="261">
        <f>ROUND(BH28/BH36,2)</f>
        <v>113.85</v>
      </c>
      <c r="BH28" s="522">
        <f t="shared" si="21"/>
        <v>781000</v>
      </c>
      <c r="BI28" s="203">
        <f>ROUND(BJ28/BJ7*100,2)</f>
        <v>0.58</v>
      </c>
      <c r="BJ28" s="262">
        <f t="shared" si="22"/>
        <v>781000</v>
      </c>
      <c r="BK28" s="7"/>
      <c r="BL28" s="7"/>
    </row>
    <row r="29" spans="1:64" s="6" customFormat="1" ht="36" customHeight="1" thickBot="1">
      <c r="A29" s="636" t="s">
        <v>36</v>
      </c>
      <c r="B29" s="637"/>
      <c r="C29" s="637"/>
      <c r="D29" s="637"/>
      <c r="E29" s="523">
        <v>23</v>
      </c>
      <c r="F29" s="250">
        <f aca="true" t="shared" si="23" ref="F29:K29">F30+F31</f>
        <v>0</v>
      </c>
      <c r="G29" s="244">
        <f t="shared" si="23"/>
        <v>0</v>
      </c>
      <c r="H29" s="251">
        <f t="shared" si="23"/>
        <v>0</v>
      </c>
      <c r="I29" s="250">
        <f t="shared" si="23"/>
        <v>3.29</v>
      </c>
      <c r="J29" s="244">
        <f t="shared" si="23"/>
        <v>1072.0700000000002</v>
      </c>
      <c r="K29" s="252">
        <f t="shared" si="23"/>
        <v>813700</v>
      </c>
      <c r="L29" s="250">
        <f aca="true" t="shared" si="24" ref="L29:BH29">L30+L31</f>
        <v>3.16</v>
      </c>
      <c r="M29" s="252">
        <f t="shared" si="24"/>
        <v>813700</v>
      </c>
      <c r="N29" s="250">
        <f t="shared" si="24"/>
        <v>0.27</v>
      </c>
      <c r="O29" s="244">
        <f t="shared" si="24"/>
        <v>4.54</v>
      </c>
      <c r="P29" s="252">
        <f t="shared" si="24"/>
        <v>260489</v>
      </c>
      <c r="Q29" s="250">
        <f t="shared" si="24"/>
        <v>11.31</v>
      </c>
      <c r="R29" s="244">
        <f t="shared" si="24"/>
        <v>25.04</v>
      </c>
      <c r="S29" s="252">
        <f t="shared" si="24"/>
        <v>75116</v>
      </c>
      <c r="T29" s="250">
        <f t="shared" si="24"/>
        <v>7.140000000000001</v>
      </c>
      <c r="U29" s="244">
        <f t="shared" si="24"/>
        <v>98.15</v>
      </c>
      <c r="V29" s="251">
        <f t="shared" si="24"/>
        <v>264508</v>
      </c>
      <c r="W29" s="250">
        <f t="shared" si="24"/>
        <v>7.779999999999999</v>
      </c>
      <c r="X29" s="252">
        <f t="shared" si="24"/>
        <v>339624</v>
      </c>
      <c r="Y29" s="250">
        <f t="shared" si="24"/>
        <v>0.55</v>
      </c>
      <c r="Z29" s="244">
        <f t="shared" si="24"/>
        <v>0.94</v>
      </c>
      <c r="AA29" s="252">
        <f t="shared" si="24"/>
        <v>4000</v>
      </c>
      <c r="AB29" s="250">
        <f t="shared" si="24"/>
        <v>1.98</v>
      </c>
      <c r="AC29" s="244">
        <f t="shared" si="24"/>
        <v>24.48</v>
      </c>
      <c r="AD29" s="251">
        <f t="shared" si="24"/>
        <v>30000</v>
      </c>
      <c r="AE29" s="250">
        <f t="shared" si="24"/>
        <v>1.52</v>
      </c>
      <c r="AF29" s="252">
        <f t="shared" si="24"/>
        <v>34000</v>
      </c>
      <c r="AG29" s="250">
        <f t="shared" si="24"/>
        <v>0</v>
      </c>
      <c r="AH29" s="244">
        <f t="shared" si="24"/>
        <v>0</v>
      </c>
      <c r="AI29" s="251">
        <f t="shared" si="24"/>
        <v>0</v>
      </c>
      <c r="AJ29" s="250">
        <f t="shared" si="24"/>
        <v>2.3899999999999997</v>
      </c>
      <c r="AK29" s="244">
        <f t="shared" si="24"/>
        <v>33.71</v>
      </c>
      <c r="AL29" s="252">
        <f t="shared" si="24"/>
        <v>99120</v>
      </c>
      <c r="AM29" s="250">
        <f t="shared" si="24"/>
        <v>2.21</v>
      </c>
      <c r="AN29" s="252">
        <f t="shared" si="24"/>
        <v>99120</v>
      </c>
      <c r="AO29" s="250">
        <f t="shared" si="24"/>
        <v>1.05</v>
      </c>
      <c r="AP29" s="244">
        <f t="shared" si="24"/>
        <v>3.49</v>
      </c>
      <c r="AQ29" s="252">
        <f t="shared" si="24"/>
        <v>2440</v>
      </c>
      <c r="AR29" s="250" t="e">
        <f t="shared" si="24"/>
        <v>#DIV/0!</v>
      </c>
      <c r="AS29" s="244" t="e">
        <f t="shared" si="24"/>
        <v>#DIV/0!</v>
      </c>
      <c r="AT29" s="252">
        <f t="shared" si="24"/>
        <v>0</v>
      </c>
      <c r="AU29" s="250" t="e">
        <f>AU30+AU31</f>
        <v>#DIV/0!</v>
      </c>
      <c r="AV29" s="244" t="e">
        <f>AV30+AV31</f>
        <v>#DIV/0!</v>
      </c>
      <c r="AW29" s="252">
        <f>AW30+AW31</f>
        <v>0</v>
      </c>
      <c r="AX29" s="250" t="e">
        <f t="shared" si="24"/>
        <v>#REF!</v>
      </c>
      <c r="AY29" s="252" t="e">
        <f t="shared" si="24"/>
        <v>#REF!</v>
      </c>
      <c r="AZ29" s="284">
        <f t="shared" si="24"/>
        <v>0.34</v>
      </c>
      <c r="BA29" s="246">
        <f t="shared" si="24"/>
        <v>4.75</v>
      </c>
      <c r="BB29" s="251">
        <f t="shared" si="24"/>
        <v>342045</v>
      </c>
      <c r="BC29" s="250">
        <f t="shared" si="24"/>
        <v>3.29</v>
      </c>
      <c r="BD29" s="244">
        <f t="shared" si="24"/>
        <v>1072.0700000000002</v>
      </c>
      <c r="BE29" s="252">
        <f t="shared" si="24"/>
        <v>813700</v>
      </c>
      <c r="BF29" s="246">
        <f t="shared" si="24"/>
        <v>4.21</v>
      </c>
      <c r="BG29" s="246">
        <f t="shared" si="24"/>
        <v>57.38000000000001</v>
      </c>
      <c r="BH29" s="251">
        <f t="shared" si="24"/>
        <v>393628</v>
      </c>
      <c r="BI29" s="284">
        <f>BI30+BI31</f>
        <v>1.1600000000000001</v>
      </c>
      <c r="BJ29" s="252">
        <f>BJ30+BJ31</f>
        <v>1549373</v>
      </c>
      <c r="BK29" s="5"/>
      <c r="BL29" s="5"/>
    </row>
    <row r="30" spans="1:64" ht="33.75" customHeight="1">
      <c r="A30" s="193" t="s">
        <v>12</v>
      </c>
      <c r="B30" s="367">
        <v>340</v>
      </c>
      <c r="C30" s="367"/>
      <c r="D30" s="368" t="s">
        <v>12</v>
      </c>
      <c r="E30" s="525">
        <v>24</v>
      </c>
      <c r="F30" s="260">
        <f>ROUND(H30/H7*100,2)</f>
        <v>0</v>
      </c>
      <c r="G30" s="254">
        <f>ROUND(H30/H36,2)</f>
        <v>0</v>
      </c>
      <c r="H30" s="522">
        <v>0</v>
      </c>
      <c r="I30" s="260">
        <f>ROUND(K30/K7*100,2)</f>
        <v>0.74</v>
      </c>
      <c r="J30" s="254">
        <f>ROUND(K30/K36,2)</f>
        <v>242.03</v>
      </c>
      <c r="K30" s="259">
        <v>183700</v>
      </c>
      <c r="L30" s="526">
        <f>ROUND(M30/$M$7*100,2)</f>
        <v>0.71</v>
      </c>
      <c r="M30" s="201">
        <f>H30+K30</f>
        <v>183700</v>
      </c>
      <c r="N30" s="260">
        <f>ROUND(P30/P7*100,2)</f>
        <v>0.19</v>
      </c>
      <c r="O30" s="254">
        <f>ROUND(P30/P36,2)</f>
        <v>3.14</v>
      </c>
      <c r="P30" s="259">
        <v>180000</v>
      </c>
      <c r="Q30" s="260">
        <f>ROUND(S30/S7*100,2)</f>
        <v>3.39</v>
      </c>
      <c r="R30" s="254">
        <f>ROUND(S30/S36,2)</f>
        <v>7.5</v>
      </c>
      <c r="S30" s="259">
        <v>22500</v>
      </c>
      <c r="T30" s="260">
        <f>ROUND(V30/V7*100,2)-0.01</f>
        <v>3.4400000000000004</v>
      </c>
      <c r="U30" s="254">
        <f>ROUND(V30/V36,2)</f>
        <v>47.31</v>
      </c>
      <c r="V30" s="255">
        <v>127500</v>
      </c>
      <c r="W30" s="526">
        <f>ROUND(X30/X7*100,2)</f>
        <v>3.44</v>
      </c>
      <c r="X30" s="201">
        <f>S30+V30</f>
        <v>150000</v>
      </c>
      <c r="Y30" s="260">
        <f>ROUND(AA30/AA7*100,2)</f>
        <v>0</v>
      </c>
      <c r="Z30" s="254">
        <f>ROUND(AA30/AA36,2)</f>
        <v>0</v>
      </c>
      <c r="AA30" s="259">
        <v>0</v>
      </c>
      <c r="AB30" s="260">
        <f>ROUND(AD30/AD7*100,2)</f>
        <v>0</v>
      </c>
      <c r="AC30" s="254">
        <f>ROUND(AD30/AD36,2)</f>
        <v>0</v>
      </c>
      <c r="AD30" s="255">
        <v>0</v>
      </c>
      <c r="AE30" s="526">
        <f>ROUND(AF30/$AF$7*100,2)</f>
        <v>0</v>
      </c>
      <c r="AF30" s="201">
        <f>AA30+AD30</f>
        <v>0</v>
      </c>
      <c r="AG30" s="260">
        <f>ROUND(AI30/AI7*100,2)</f>
        <v>0</v>
      </c>
      <c r="AH30" s="254">
        <f>ROUND(AI30/AI36,2)</f>
        <v>0</v>
      </c>
      <c r="AI30" s="255">
        <v>0</v>
      </c>
      <c r="AJ30" s="260">
        <f>ROUND(AL30/AL7*100,2)</f>
        <v>0</v>
      </c>
      <c r="AK30" s="254">
        <f>ROUND(AL30/AL36,2)</f>
        <v>0</v>
      </c>
      <c r="AL30" s="259">
        <v>0</v>
      </c>
      <c r="AM30" s="526">
        <f>ROUND(AN30/$AN$7*100,2)</f>
        <v>0</v>
      </c>
      <c r="AN30" s="201">
        <f>AI30+AL30</f>
        <v>0</v>
      </c>
      <c r="AO30" s="260">
        <f>ROUND(AQ30/AQ7*100,2)</f>
        <v>0</v>
      </c>
      <c r="AP30" s="254">
        <f>ROUND(AQ30/AQ36,2)</f>
        <v>0</v>
      </c>
      <c r="AQ30" s="259">
        <v>0</v>
      </c>
      <c r="AR30" s="260" t="e">
        <f>ROUND(AT30/AT7*100,2)</f>
        <v>#DIV/0!</v>
      </c>
      <c r="AS30" s="254" t="e">
        <f>ROUND(AT30/AT36,2)</f>
        <v>#DIV/0!</v>
      </c>
      <c r="AT30" s="259"/>
      <c r="AU30" s="260" t="e">
        <f>ROUND(AW30/AW7*100,2)</f>
        <v>#DIV/0!</v>
      </c>
      <c r="AV30" s="254" t="e">
        <f>ROUND(AW30/AW36,2)</f>
        <v>#DIV/0!</v>
      </c>
      <c r="AW30" s="259"/>
      <c r="AX30" s="526" t="e">
        <f>ROUND(AY30/$AY$7*100,2)</f>
        <v>#REF!</v>
      </c>
      <c r="AY30" s="541" t="e">
        <f>#REF!</f>
        <v>#REF!</v>
      </c>
      <c r="AZ30" s="196">
        <f>ROUND(BB30/BB7*100,2)</f>
        <v>0.2</v>
      </c>
      <c r="BA30" s="195">
        <f>ROUND(BB30/BB36,2)-0.01</f>
        <v>2.81</v>
      </c>
      <c r="BB30" s="495">
        <f>H30+P30+S30+AA30+AI30+AQ30</f>
        <v>202500</v>
      </c>
      <c r="BC30" s="518">
        <f>ROUND(BE30/BE7*100,2)</f>
        <v>0.74</v>
      </c>
      <c r="BD30" s="519">
        <f>ROUND(BE30/BE36,2)</f>
        <v>242.03</v>
      </c>
      <c r="BE30" s="198">
        <f>K30+AT30</f>
        <v>183700</v>
      </c>
      <c r="BF30" s="195">
        <f>ROUND(BH30/BH7*100,2)</f>
        <v>1.36</v>
      </c>
      <c r="BG30" s="195">
        <f>ROUND(BH30/BH36,2)</f>
        <v>18.59</v>
      </c>
      <c r="BH30" s="495">
        <f>V30+AD30+AL30+AW30</f>
        <v>127500</v>
      </c>
      <c r="BI30" s="542">
        <f>ROUND(BJ30/BJ7*100,2)</f>
        <v>0.38</v>
      </c>
      <c r="BJ30" s="198">
        <f>BB30+BE30+BH30</f>
        <v>513700</v>
      </c>
      <c r="BK30" s="1"/>
      <c r="BL30" s="1"/>
    </row>
    <row r="31" spans="1:64" s="6" customFormat="1" ht="33.75" customHeight="1">
      <c r="A31" s="638" t="s">
        <v>13</v>
      </c>
      <c r="B31" s="640" t="s">
        <v>37</v>
      </c>
      <c r="C31" s="640"/>
      <c r="D31" s="641"/>
      <c r="E31" s="530">
        <v>25</v>
      </c>
      <c r="F31" s="309">
        <f aca="true" t="shared" si="25" ref="F31:K31">SUM(F32:F35)</f>
        <v>0</v>
      </c>
      <c r="G31" s="303">
        <f t="shared" si="25"/>
        <v>0</v>
      </c>
      <c r="H31" s="304">
        <f t="shared" si="25"/>
        <v>0</v>
      </c>
      <c r="I31" s="309">
        <f t="shared" si="25"/>
        <v>2.55</v>
      </c>
      <c r="J31" s="303">
        <f t="shared" si="25"/>
        <v>830.0400000000001</v>
      </c>
      <c r="K31" s="308">
        <f t="shared" si="25"/>
        <v>630000</v>
      </c>
      <c r="L31" s="309">
        <f aca="true" t="shared" si="26" ref="L31:AD31">SUM(L32:L35)</f>
        <v>2.45</v>
      </c>
      <c r="M31" s="308">
        <f t="shared" si="26"/>
        <v>630000</v>
      </c>
      <c r="N31" s="309">
        <f t="shared" si="26"/>
        <v>0.08</v>
      </c>
      <c r="O31" s="303">
        <f t="shared" si="26"/>
        <v>1.4</v>
      </c>
      <c r="P31" s="308">
        <f t="shared" si="26"/>
        <v>80489</v>
      </c>
      <c r="Q31" s="309">
        <f t="shared" si="26"/>
        <v>7.92</v>
      </c>
      <c r="R31" s="303">
        <f t="shared" si="26"/>
        <v>17.54</v>
      </c>
      <c r="S31" s="308">
        <f t="shared" si="26"/>
        <v>52616</v>
      </c>
      <c r="T31" s="309">
        <f t="shared" si="26"/>
        <v>3.6999999999999997</v>
      </c>
      <c r="U31" s="303">
        <f t="shared" si="26"/>
        <v>50.84</v>
      </c>
      <c r="V31" s="304">
        <f t="shared" si="26"/>
        <v>137008</v>
      </c>
      <c r="W31" s="309">
        <f t="shared" si="26"/>
        <v>4.34</v>
      </c>
      <c r="X31" s="308">
        <f t="shared" si="26"/>
        <v>189624</v>
      </c>
      <c r="Y31" s="309">
        <f t="shared" si="26"/>
        <v>0.55</v>
      </c>
      <c r="Z31" s="303">
        <f t="shared" si="26"/>
        <v>0.94</v>
      </c>
      <c r="AA31" s="308">
        <f t="shared" si="26"/>
        <v>4000</v>
      </c>
      <c r="AB31" s="309">
        <f t="shared" si="26"/>
        <v>1.98</v>
      </c>
      <c r="AC31" s="303">
        <f t="shared" si="26"/>
        <v>24.48</v>
      </c>
      <c r="AD31" s="304">
        <f t="shared" si="26"/>
        <v>30000</v>
      </c>
      <c r="AE31" s="309">
        <f>SUM(AE32:AE35)</f>
        <v>1.52</v>
      </c>
      <c r="AF31" s="308">
        <f>SUM(AF32:AF35)</f>
        <v>34000</v>
      </c>
      <c r="AG31" s="309">
        <f aca="true" t="shared" si="27" ref="AG31:AL31">SUM(AG32:AG35)</f>
        <v>0</v>
      </c>
      <c r="AH31" s="303">
        <f t="shared" si="27"/>
        <v>0</v>
      </c>
      <c r="AI31" s="304">
        <f t="shared" si="27"/>
        <v>0</v>
      </c>
      <c r="AJ31" s="309">
        <f t="shared" si="27"/>
        <v>2.3899999999999997</v>
      </c>
      <c r="AK31" s="303">
        <f t="shared" si="27"/>
        <v>33.71</v>
      </c>
      <c r="AL31" s="308">
        <f t="shared" si="27"/>
        <v>99120</v>
      </c>
      <c r="AM31" s="309">
        <f>SUM(AM32:AM35)</f>
        <v>2.21</v>
      </c>
      <c r="AN31" s="308">
        <f>SUM(AN32:AN35)</f>
        <v>99120</v>
      </c>
      <c r="AO31" s="309">
        <f aca="true" t="shared" si="28" ref="AO31:AT31">SUM(AO32:AO35)</f>
        <v>1.05</v>
      </c>
      <c r="AP31" s="303">
        <f t="shared" si="28"/>
        <v>3.49</v>
      </c>
      <c r="AQ31" s="308">
        <f t="shared" si="28"/>
        <v>2440</v>
      </c>
      <c r="AR31" s="309" t="e">
        <f t="shared" si="28"/>
        <v>#DIV/0!</v>
      </c>
      <c r="AS31" s="303" t="e">
        <f t="shared" si="28"/>
        <v>#DIV/0!</v>
      </c>
      <c r="AT31" s="308">
        <f t="shared" si="28"/>
        <v>0</v>
      </c>
      <c r="AU31" s="309" t="e">
        <f>SUM(AU32:AU35)</f>
        <v>#DIV/0!</v>
      </c>
      <c r="AV31" s="303" t="e">
        <f>SUM(AV32:AV35)</f>
        <v>#DIV/0!</v>
      </c>
      <c r="AW31" s="308">
        <f>SUM(AW32:AW35)</f>
        <v>0</v>
      </c>
      <c r="AX31" s="309" t="e">
        <f>SUM(AX32:AX35)</f>
        <v>#REF!</v>
      </c>
      <c r="AY31" s="308" t="e">
        <f>SUM(AY32:AY35)</f>
        <v>#REF!</v>
      </c>
      <c r="AZ31" s="310">
        <f aca="true" t="shared" si="29" ref="AZ31:BH31">SUM(AZ32:AZ35)</f>
        <v>0.14</v>
      </c>
      <c r="BA31" s="311">
        <f t="shared" si="29"/>
        <v>1.94</v>
      </c>
      <c r="BB31" s="531">
        <f t="shared" si="29"/>
        <v>139545</v>
      </c>
      <c r="BC31" s="309">
        <f t="shared" si="29"/>
        <v>2.55</v>
      </c>
      <c r="BD31" s="303">
        <f t="shared" si="29"/>
        <v>830.0400000000001</v>
      </c>
      <c r="BE31" s="308">
        <f t="shared" si="29"/>
        <v>630000</v>
      </c>
      <c r="BF31" s="310">
        <f t="shared" si="29"/>
        <v>2.85</v>
      </c>
      <c r="BG31" s="311">
        <f t="shared" si="29"/>
        <v>38.790000000000006</v>
      </c>
      <c r="BH31" s="543">
        <f t="shared" si="29"/>
        <v>266128</v>
      </c>
      <c r="BI31" s="310">
        <f>SUM(BI32:BI35)</f>
        <v>0.78</v>
      </c>
      <c r="BJ31" s="531">
        <f>SUM(BJ32:BJ35)</f>
        <v>1035673</v>
      </c>
      <c r="BK31" s="5"/>
      <c r="BL31" s="5"/>
    </row>
    <row r="32" spans="1:64" ht="21" customHeight="1">
      <c r="A32" s="638"/>
      <c r="B32" s="642">
        <v>340</v>
      </c>
      <c r="C32" s="336"/>
      <c r="D32" s="337" t="s">
        <v>15</v>
      </c>
      <c r="E32" s="493">
        <v>26</v>
      </c>
      <c r="F32" s="233">
        <f>ROUND(H32/H7*100,2)</f>
        <v>0</v>
      </c>
      <c r="G32" s="190">
        <f>ROUND(H32/H36,2)</f>
        <v>0</v>
      </c>
      <c r="H32" s="230">
        <v>0</v>
      </c>
      <c r="I32" s="233">
        <f>ROUND(K32/K7*100,2)</f>
        <v>0.24</v>
      </c>
      <c r="J32" s="190">
        <f>ROUND(K32/K36,2)</f>
        <v>79.05</v>
      </c>
      <c r="K32" s="201">
        <v>60000</v>
      </c>
      <c r="L32" s="233">
        <f>ROUND(M32/$M$7*100,2)</f>
        <v>0.23</v>
      </c>
      <c r="M32" s="201">
        <f>H32+K32</f>
        <v>60000</v>
      </c>
      <c r="N32" s="233">
        <f>ROUND(P32/P7*100,2)</f>
        <v>0.01</v>
      </c>
      <c r="O32" s="190">
        <f>ROUND(P32/P36,2)</f>
        <v>0.21</v>
      </c>
      <c r="P32" s="201">
        <v>12000</v>
      </c>
      <c r="Q32" s="233">
        <f>ROUND(S32/S7*100,2)</f>
        <v>0.68</v>
      </c>
      <c r="R32" s="190">
        <f>ROUND(S32/S36,2)</f>
        <v>1.5</v>
      </c>
      <c r="S32" s="201">
        <v>4500</v>
      </c>
      <c r="T32" s="233">
        <f>ROUND(V32/V7*100,2)</f>
        <v>0.69</v>
      </c>
      <c r="U32" s="190">
        <f>ROUND(V32/V36,2)</f>
        <v>9.46</v>
      </c>
      <c r="V32" s="230">
        <v>25500</v>
      </c>
      <c r="W32" s="233">
        <f>ROUND(X32/X7*100,2)</f>
        <v>0.69</v>
      </c>
      <c r="X32" s="201">
        <f>S32+V32</f>
        <v>30000</v>
      </c>
      <c r="Y32" s="233">
        <f>ROUND(AA32/AA7*100,2)</f>
        <v>0</v>
      </c>
      <c r="Z32" s="190">
        <f>ROUND(AA32/AA36,2)</f>
        <v>0</v>
      </c>
      <c r="AA32" s="201">
        <v>0</v>
      </c>
      <c r="AB32" s="233">
        <f>ROUND(AD32/AD7*100,2)</f>
        <v>0.66</v>
      </c>
      <c r="AC32" s="190">
        <f>ROUND(AD32/AD36,2)</f>
        <v>8.16</v>
      </c>
      <c r="AD32" s="230">
        <v>10000</v>
      </c>
      <c r="AE32" s="233">
        <f>ROUND(AF32/$AF$7*100,2)</f>
        <v>0.45</v>
      </c>
      <c r="AF32" s="201">
        <f>AA32+AD32</f>
        <v>10000</v>
      </c>
      <c r="AG32" s="233">
        <f>ROUND(AI32/AI7*100,2)</f>
        <v>0</v>
      </c>
      <c r="AH32" s="190">
        <f>ROUND(AI32/AI36,2)</f>
        <v>0</v>
      </c>
      <c r="AI32" s="230">
        <v>0</v>
      </c>
      <c r="AJ32" s="233">
        <f>ROUND(AL32/AL7*100,2)</f>
        <v>0.17</v>
      </c>
      <c r="AK32" s="190">
        <f>ROUND(AL32/AL36,2)</f>
        <v>2.39</v>
      </c>
      <c r="AL32" s="201">
        <v>7020</v>
      </c>
      <c r="AM32" s="233">
        <f>ROUND(AN32/$AN$7*100,2)</f>
        <v>0.16</v>
      </c>
      <c r="AN32" s="201">
        <f>AI32+AL32</f>
        <v>7020</v>
      </c>
      <c r="AO32" s="233">
        <f>ROUND(AQ32/AQ7*100,2)</f>
        <v>0.19</v>
      </c>
      <c r="AP32" s="190">
        <f>ROUND(AQ32/AQ36,2)</f>
        <v>0.64</v>
      </c>
      <c r="AQ32" s="201">
        <v>450</v>
      </c>
      <c r="AR32" s="233" t="e">
        <f>ROUND(AT32/AT7*100,2)</f>
        <v>#DIV/0!</v>
      </c>
      <c r="AS32" s="190" t="e">
        <f>ROUND(AT32/AT36,2)</f>
        <v>#DIV/0!</v>
      </c>
      <c r="AT32" s="201"/>
      <c r="AU32" s="233" t="e">
        <f>ROUND(AW32/AW7*100,2)</f>
        <v>#DIV/0!</v>
      </c>
      <c r="AV32" s="190" t="e">
        <f>ROUND(AW32/AW36,2)</f>
        <v>#DIV/0!</v>
      </c>
      <c r="AW32" s="201"/>
      <c r="AX32" s="233" t="e">
        <f>ROUND(AY32/$AY$7*100,2)</f>
        <v>#REF!</v>
      </c>
      <c r="AY32" s="201" t="e">
        <f>#REF!</f>
        <v>#REF!</v>
      </c>
      <c r="AZ32" s="196">
        <f>ROUND(BB32/BB7*100,2)</f>
        <v>0.02</v>
      </c>
      <c r="BA32" s="195">
        <f>ROUND(BB32/BB36,2)-0.01</f>
        <v>0.22999999999999998</v>
      </c>
      <c r="BB32" s="495">
        <f>H32+P32+S32+AA32+AI32+AQ32</f>
        <v>16950</v>
      </c>
      <c r="BC32" s="202">
        <f>ROUND(BE32/BE7*100,2)</f>
        <v>0.24</v>
      </c>
      <c r="BD32" s="536">
        <f>ROUND(BE32/BE36,2)</f>
        <v>79.05</v>
      </c>
      <c r="BE32" s="198">
        <f>K32+AT32</f>
        <v>60000</v>
      </c>
      <c r="BF32" s="195">
        <f>ROUND(BH32/BH7*100,2)+0.01</f>
        <v>0.46</v>
      </c>
      <c r="BG32" s="195">
        <f>ROUND(BH32/BH36,2)</f>
        <v>6.2</v>
      </c>
      <c r="BH32" s="495">
        <f>V32+AD32+AL32+AW32</f>
        <v>42520</v>
      </c>
      <c r="BI32" s="196">
        <f>ROUND(BJ32/BJ7*100,2)</f>
        <v>0.09</v>
      </c>
      <c r="BJ32" s="198">
        <f>BB32+BE32+BH32</f>
        <v>119470</v>
      </c>
      <c r="BK32" s="1"/>
      <c r="BL32" s="1"/>
    </row>
    <row r="33" spans="1:64" ht="21.75" customHeight="1">
      <c r="A33" s="638"/>
      <c r="B33" s="642"/>
      <c r="C33" s="336"/>
      <c r="D33" s="372" t="s">
        <v>28</v>
      </c>
      <c r="E33" s="493">
        <v>27</v>
      </c>
      <c r="F33" s="233">
        <f>ROUND(H33/H7*100,2)</f>
        <v>0</v>
      </c>
      <c r="G33" s="190">
        <f>ROUND(H33/H36,2)</f>
        <v>0</v>
      </c>
      <c r="H33" s="230">
        <v>0</v>
      </c>
      <c r="I33" s="233">
        <f>ROUND(K33/K7*100,2)</f>
        <v>0.61</v>
      </c>
      <c r="J33" s="190">
        <f>ROUND(K33/K36,2)</f>
        <v>197.63</v>
      </c>
      <c r="K33" s="201">
        <v>150000</v>
      </c>
      <c r="L33" s="233">
        <f>ROUND(M33/$M$7*100,2)</f>
        <v>0.58</v>
      </c>
      <c r="M33" s="201">
        <f>H33+K33</f>
        <v>150000</v>
      </c>
      <c r="N33" s="233">
        <f>ROUND(P33/P7*100,2)</f>
        <v>0.07</v>
      </c>
      <c r="O33" s="190">
        <f>ROUND(P33/P36,2)</f>
        <v>1.19</v>
      </c>
      <c r="P33" s="201">
        <v>68489</v>
      </c>
      <c r="Q33" s="233">
        <f>ROUND(S33/S7*100,2)</f>
        <v>1.13</v>
      </c>
      <c r="R33" s="190">
        <f>ROUND(S33/S36,2)</f>
        <v>2.5</v>
      </c>
      <c r="S33" s="201">
        <v>7500</v>
      </c>
      <c r="T33" s="233">
        <f>ROUND(V33/V7*100,2)</f>
        <v>1.15</v>
      </c>
      <c r="U33" s="190">
        <f>ROUND(V33/V36,2)</f>
        <v>15.77</v>
      </c>
      <c r="V33" s="230">
        <v>42500</v>
      </c>
      <c r="W33" s="233">
        <f>ROUND(X33/X7*100,2)-0.01</f>
        <v>1.14</v>
      </c>
      <c r="X33" s="201">
        <f>S33+V33</f>
        <v>50000</v>
      </c>
      <c r="Y33" s="233">
        <f>ROUND(AA33/AA7*100,2)</f>
        <v>0.14</v>
      </c>
      <c r="Z33" s="190">
        <f>ROUND(AA33/AA36,2)</f>
        <v>0.24</v>
      </c>
      <c r="AA33" s="201">
        <v>1000</v>
      </c>
      <c r="AB33" s="233">
        <f>ROUND(AD33/AD7*100,2)</f>
        <v>0.66</v>
      </c>
      <c r="AC33" s="190">
        <f>ROUND(AD33/AD36,2)</f>
        <v>8.16</v>
      </c>
      <c r="AD33" s="230">
        <v>10000</v>
      </c>
      <c r="AE33" s="233">
        <f>ROUND(AF33/$AF$7*100,2)</f>
        <v>0.49</v>
      </c>
      <c r="AF33" s="201">
        <f>AA33+AD33</f>
        <v>11000</v>
      </c>
      <c r="AG33" s="233">
        <f>ROUND(AI33/AI7*100,2)</f>
        <v>0</v>
      </c>
      <c r="AH33" s="190">
        <f>ROUND(AI33/AI36,2)</f>
        <v>0</v>
      </c>
      <c r="AI33" s="230">
        <v>0</v>
      </c>
      <c r="AJ33" s="233">
        <f>ROUND(AL33/AL7*100,2)-0.01</f>
        <v>0.19</v>
      </c>
      <c r="AK33" s="190">
        <f>ROUND(AL33/AL36,2)-0.01</f>
        <v>2.75</v>
      </c>
      <c r="AL33" s="201">
        <v>8100</v>
      </c>
      <c r="AM33" s="233">
        <f>ROUND(AN33/$AN$7*100,2)</f>
        <v>0.18</v>
      </c>
      <c r="AN33" s="201">
        <f>AI33+AL33</f>
        <v>8100</v>
      </c>
      <c r="AO33" s="233">
        <f>ROUND(AQ33/AQ7*100,2)</f>
        <v>0.24</v>
      </c>
      <c r="AP33" s="190">
        <f>ROUND(AQ33/AQ36,2)</f>
        <v>0.79</v>
      </c>
      <c r="AQ33" s="201">
        <v>550</v>
      </c>
      <c r="AR33" s="233" t="e">
        <f>ROUND(AT33/AT7*100,2)</f>
        <v>#DIV/0!</v>
      </c>
      <c r="AS33" s="190" t="e">
        <f>ROUND(AT33/AT36,2)</f>
        <v>#DIV/0!</v>
      </c>
      <c r="AT33" s="201"/>
      <c r="AU33" s="233" t="e">
        <f>ROUND(AW33/AW7*100,2)</f>
        <v>#DIV/0!</v>
      </c>
      <c r="AV33" s="190" t="e">
        <f>ROUND(AW33/AW36,2)</f>
        <v>#DIV/0!</v>
      </c>
      <c r="AW33" s="201"/>
      <c r="AX33" s="233" t="e">
        <f>ROUND(AY33/$AY$7*100,2)</f>
        <v>#REF!</v>
      </c>
      <c r="AY33" s="201" t="e">
        <f>#REF!</f>
        <v>#REF!</v>
      </c>
      <c r="AZ33" s="196">
        <f>ROUND(BB33/BB7*100,2)</f>
        <v>0.08</v>
      </c>
      <c r="BA33" s="195">
        <f>ROUND(BB33/BB36,2)</f>
        <v>1.08</v>
      </c>
      <c r="BB33" s="495">
        <f>H33+P33+S33+AA33+AI33+AQ33</f>
        <v>77539</v>
      </c>
      <c r="BC33" s="202">
        <f>ROUND(BE33/BE7*100,2)</f>
        <v>0.61</v>
      </c>
      <c r="BD33" s="536">
        <f>ROUND(BE33/BE36,2)</f>
        <v>197.63</v>
      </c>
      <c r="BE33" s="198">
        <f>K33+AT33</f>
        <v>150000</v>
      </c>
      <c r="BF33" s="195">
        <f>ROUND(BH33/BH7*100,2)</f>
        <v>0.65</v>
      </c>
      <c r="BG33" s="195">
        <f>ROUND(BH33/BH36,2)</f>
        <v>8.83</v>
      </c>
      <c r="BH33" s="495">
        <f>V33+AD33+AL33+AW33</f>
        <v>60600</v>
      </c>
      <c r="BI33" s="196">
        <f>ROUND(BJ33/BJ7*100,2)</f>
        <v>0.22</v>
      </c>
      <c r="BJ33" s="198">
        <f>BB33+BE33+BH33</f>
        <v>288139</v>
      </c>
      <c r="BK33" s="1"/>
      <c r="BL33" s="1"/>
    </row>
    <row r="34" spans="1:64" ht="31.5" customHeight="1">
      <c r="A34" s="638"/>
      <c r="B34" s="642"/>
      <c r="C34" s="336"/>
      <c r="D34" s="337" t="s">
        <v>29</v>
      </c>
      <c r="E34" s="493">
        <v>28</v>
      </c>
      <c r="F34" s="233">
        <f>ROUND(H34/H7*100,2)</f>
        <v>0</v>
      </c>
      <c r="G34" s="190">
        <f>ROUND(H34/H36,2)</f>
        <v>0</v>
      </c>
      <c r="H34" s="230">
        <v>0</v>
      </c>
      <c r="I34" s="233">
        <f>ROUND(K34/K7*100,2)</f>
        <v>1.21</v>
      </c>
      <c r="J34" s="190">
        <f>ROUND(K34/K36,2)</f>
        <v>395.26</v>
      </c>
      <c r="K34" s="201">
        <v>300000</v>
      </c>
      <c r="L34" s="233">
        <f>ROUND(M34/$M$7*100,2)</f>
        <v>1.17</v>
      </c>
      <c r="M34" s="201">
        <f>H34+K34</f>
        <v>300000</v>
      </c>
      <c r="N34" s="233">
        <f>ROUND(P34/P7*100,2)</f>
        <v>0</v>
      </c>
      <c r="O34" s="190">
        <f>ROUND(P34/P36,2)</f>
        <v>0</v>
      </c>
      <c r="P34" s="201">
        <v>0</v>
      </c>
      <c r="Q34" s="233">
        <f>ROUND(S34/S7*100,2)</f>
        <v>0.45</v>
      </c>
      <c r="R34" s="190">
        <f>ROUND(S34/S36,2)</f>
        <v>1</v>
      </c>
      <c r="S34" s="201">
        <v>3000</v>
      </c>
      <c r="T34" s="233">
        <f>ROUND(V34/V7*100,2)</f>
        <v>0.46</v>
      </c>
      <c r="U34" s="190">
        <f>ROUND(V34/V36,2)</f>
        <v>6.31</v>
      </c>
      <c r="V34" s="230">
        <v>17000</v>
      </c>
      <c r="W34" s="233">
        <f>ROUND(X34/X7*100,2)</f>
        <v>0.46</v>
      </c>
      <c r="X34" s="201">
        <f>S34+V34</f>
        <v>20000</v>
      </c>
      <c r="Y34" s="233">
        <f>ROUND(AA34/AA7*100,2)</f>
        <v>0</v>
      </c>
      <c r="Z34" s="190">
        <f>ROUND(AA34/AA36,2)</f>
        <v>0</v>
      </c>
      <c r="AA34" s="201">
        <v>0</v>
      </c>
      <c r="AB34" s="233">
        <f>ROUND(AD34/AD7*100,2)</f>
        <v>0</v>
      </c>
      <c r="AC34" s="190">
        <f>ROUND(AD34/AD36,2)</f>
        <v>0</v>
      </c>
      <c r="AD34" s="230">
        <v>0</v>
      </c>
      <c r="AE34" s="233">
        <f>ROUND(AF34/$AF$7*100,2)</f>
        <v>0</v>
      </c>
      <c r="AF34" s="201">
        <f>AA34+AD34</f>
        <v>0</v>
      </c>
      <c r="AG34" s="233">
        <f>ROUND(AI34/AI7*100,2)</f>
        <v>0</v>
      </c>
      <c r="AH34" s="190">
        <f>ROUND(AI34/AI36,2)</f>
        <v>0</v>
      </c>
      <c r="AI34" s="230">
        <v>0</v>
      </c>
      <c r="AJ34" s="233">
        <f>ROUND(AL34/AL7*100,2)</f>
        <v>0</v>
      </c>
      <c r="AK34" s="190">
        <f>ROUND(AL34/AL36,2)</f>
        <v>0</v>
      </c>
      <c r="AL34" s="201">
        <v>0</v>
      </c>
      <c r="AM34" s="233">
        <f>ROUND(AN34/$AN$7*100,2)</f>
        <v>0</v>
      </c>
      <c r="AN34" s="201">
        <f>AI34+AL34</f>
        <v>0</v>
      </c>
      <c r="AO34" s="233">
        <f>ROUND(AQ34/AQ7*100,2)</f>
        <v>0.21</v>
      </c>
      <c r="AP34" s="190">
        <f>ROUND(AQ34/AQ36,2)</f>
        <v>0.7</v>
      </c>
      <c r="AQ34" s="201">
        <v>490</v>
      </c>
      <c r="AR34" s="233" t="e">
        <f>ROUND(AT34/AT7*100,2)</f>
        <v>#DIV/0!</v>
      </c>
      <c r="AS34" s="190" t="e">
        <f>ROUND(AT34/AT36,2)</f>
        <v>#DIV/0!</v>
      </c>
      <c r="AT34" s="201"/>
      <c r="AU34" s="233" t="e">
        <f>ROUND(AW34/AW7*100,2)</f>
        <v>#DIV/0!</v>
      </c>
      <c r="AV34" s="190" t="e">
        <f>ROUND(AW34/AW36,2)</f>
        <v>#DIV/0!</v>
      </c>
      <c r="AW34" s="201"/>
      <c r="AX34" s="233" t="e">
        <f>ROUND(AY34/$AY$7*100,2)</f>
        <v>#REF!</v>
      </c>
      <c r="AY34" s="201" t="e">
        <f>#REF!</f>
        <v>#REF!</v>
      </c>
      <c r="AZ34" s="196">
        <f>ROUND(BB34/BB7*100,2)</f>
        <v>0</v>
      </c>
      <c r="BA34" s="195">
        <f>ROUND(BB34/BB36,2)</f>
        <v>0.05</v>
      </c>
      <c r="BB34" s="495">
        <f>H34+P34+S34+AA34+AI34+AQ34</f>
        <v>3490</v>
      </c>
      <c r="BC34" s="202">
        <f>ROUND(BE34/BE7*100,2)</f>
        <v>1.21</v>
      </c>
      <c r="BD34" s="536">
        <f>ROUND(BE34/BE36,2)</f>
        <v>395.26</v>
      </c>
      <c r="BE34" s="198">
        <f>K34+AT34</f>
        <v>300000</v>
      </c>
      <c r="BF34" s="195">
        <f>ROUND(BH34/BH7*100,2)</f>
        <v>0.18</v>
      </c>
      <c r="BG34" s="195">
        <f>ROUND(BH34/BH36,2)</f>
        <v>2.48</v>
      </c>
      <c r="BH34" s="495">
        <f>V34+AD34+AL34+AW34</f>
        <v>17000</v>
      </c>
      <c r="BI34" s="196">
        <f>ROUND(BJ34/BJ7*100,2)</f>
        <v>0.24</v>
      </c>
      <c r="BJ34" s="198">
        <f>BB34+BE34+BH34</f>
        <v>320490</v>
      </c>
      <c r="BK34" s="1"/>
      <c r="BL34" s="1"/>
    </row>
    <row r="35" spans="1:64" ht="24" customHeight="1" thickBot="1">
      <c r="A35" s="639"/>
      <c r="B35" s="643"/>
      <c r="C35" s="373"/>
      <c r="D35" s="374" t="s">
        <v>16</v>
      </c>
      <c r="E35" s="496">
        <v>29</v>
      </c>
      <c r="F35" s="318">
        <f>ROUND(H35/H7*100,2)</f>
        <v>0</v>
      </c>
      <c r="G35" s="238">
        <f>ROUND(H35/H36,2)</f>
        <v>0</v>
      </c>
      <c r="H35" s="267">
        <v>0</v>
      </c>
      <c r="I35" s="318">
        <f>ROUND(K35/K7*100,2)</f>
        <v>0.49</v>
      </c>
      <c r="J35" s="238">
        <f>ROUND(K35/K36,2)</f>
        <v>158.1</v>
      </c>
      <c r="K35" s="204">
        <v>120000</v>
      </c>
      <c r="L35" s="241">
        <f>ROUND(M35/$M$7*100,2)</f>
        <v>0.47</v>
      </c>
      <c r="M35" s="242">
        <f>H35+K35</f>
        <v>120000</v>
      </c>
      <c r="N35" s="318">
        <f>ROUND(P35/P7*100,2)</f>
        <v>0</v>
      </c>
      <c r="O35" s="238">
        <f>ROUND(P35/P36,2)</f>
        <v>0</v>
      </c>
      <c r="P35" s="204">
        <v>0</v>
      </c>
      <c r="Q35" s="318">
        <f>ROUND(S35/S7*100,2)-0.01</f>
        <v>5.66</v>
      </c>
      <c r="R35" s="238">
        <f>ROUND(S35/S36,2)</f>
        <v>12.54</v>
      </c>
      <c r="S35" s="204">
        <v>37616</v>
      </c>
      <c r="T35" s="318">
        <f>ROUND(V35/V7*100,2)-0.01</f>
        <v>1.4</v>
      </c>
      <c r="U35" s="238">
        <f>ROUND(V35/V36,2)</f>
        <v>19.3</v>
      </c>
      <c r="V35" s="267">
        <v>52008</v>
      </c>
      <c r="W35" s="241">
        <f>ROUND(X35/X7*100,2)</f>
        <v>2.05</v>
      </c>
      <c r="X35" s="242">
        <f>S35+V35</f>
        <v>89624</v>
      </c>
      <c r="Y35" s="318">
        <f>ROUND(AA35/AA7*100,2)</f>
        <v>0.41</v>
      </c>
      <c r="Z35" s="238">
        <f>ROUND(AA35/AA36,2)-0.01</f>
        <v>0.7</v>
      </c>
      <c r="AA35" s="204">
        <v>3000</v>
      </c>
      <c r="AB35" s="318">
        <f>ROUND(AD35/AD7*100,2)</f>
        <v>0.66</v>
      </c>
      <c r="AC35" s="238">
        <f>ROUND(AD35/AD36,2)</f>
        <v>8.16</v>
      </c>
      <c r="AD35" s="267">
        <v>10000</v>
      </c>
      <c r="AE35" s="241">
        <f>ROUND(AF35/$AF$7*100,2)</f>
        <v>0.58</v>
      </c>
      <c r="AF35" s="242">
        <f>AA35+AD35</f>
        <v>13000</v>
      </c>
      <c r="AG35" s="318">
        <f>ROUND(AI35/AI7*100,2)</f>
        <v>0</v>
      </c>
      <c r="AH35" s="238">
        <f>ROUND(AI35/AI36,2)</f>
        <v>0</v>
      </c>
      <c r="AI35" s="267">
        <v>0</v>
      </c>
      <c r="AJ35" s="318">
        <f>ROUND(AL35/AL7*100,2)</f>
        <v>2.03</v>
      </c>
      <c r="AK35" s="238">
        <f>ROUND(AL35/AL36,2)</f>
        <v>28.57</v>
      </c>
      <c r="AL35" s="204">
        <v>84000</v>
      </c>
      <c r="AM35" s="241">
        <f>ROUND(AN35/$AN$7*100,2)</f>
        <v>1.87</v>
      </c>
      <c r="AN35" s="242">
        <f>AI35+AL35</f>
        <v>84000</v>
      </c>
      <c r="AO35" s="318">
        <f>ROUND(AQ35/AQ7*100,2)</f>
        <v>0.41</v>
      </c>
      <c r="AP35" s="238">
        <f>ROUND(AQ35/AQ36,2)</f>
        <v>1.36</v>
      </c>
      <c r="AQ35" s="204">
        <v>950</v>
      </c>
      <c r="AR35" s="318" t="e">
        <f>ROUND(AT35/AT7*100,2)</f>
        <v>#DIV/0!</v>
      </c>
      <c r="AS35" s="238" t="e">
        <f>ROUND(AT35/AT36,2)</f>
        <v>#DIV/0!</v>
      </c>
      <c r="AT35" s="204"/>
      <c r="AU35" s="318" t="e">
        <f>ROUND(AW35/AW7*100,2)</f>
        <v>#DIV/0!</v>
      </c>
      <c r="AV35" s="238" t="e">
        <f>ROUND(AW35/AW36,2)</f>
        <v>#DIV/0!</v>
      </c>
      <c r="AW35" s="204"/>
      <c r="AX35" s="318" t="e">
        <f>ROUND(AY35/$AY$7*100,2)</f>
        <v>#REF!</v>
      </c>
      <c r="AY35" s="204" t="e">
        <f>#REF!</f>
        <v>#REF!</v>
      </c>
      <c r="AZ35" s="208">
        <f>ROUND(BB35/BB7*100,2)</f>
        <v>0.04</v>
      </c>
      <c r="BA35" s="206">
        <f>ROUND(BB35/BB36,2)</f>
        <v>0.58</v>
      </c>
      <c r="BB35" s="544">
        <f>H35+P35+S35+AA35+AI35+AQ35</f>
        <v>41566</v>
      </c>
      <c r="BC35" s="537">
        <f>ROUND(BE35/BE7*100,2)</f>
        <v>0.49</v>
      </c>
      <c r="BD35" s="538">
        <f>ROUND(BE35/BE36,2)</f>
        <v>158.1</v>
      </c>
      <c r="BE35" s="207">
        <f>K35+AT35</f>
        <v>120000</v>
      </c>
      <c r="BF35" s="206">
        <f>ROUND(BH35/BH7*100,2)</f>
        <v>1.56</v>
      </c>
      <c r="BG35" s="206">
        <f>ROUND(BH35/BH36,2)</f>
        <v>21.28</v>
      </c>
      <c r="BH35" s="544">
        <f>V35+AD35+AL35+AW35</f>
        <v>146008</v>
      </c>
      <c r="BI35" s="208">
        <f>ROUND(BJ35/BJ7*100,2)</f>
        <v>0.23</v>
      </c>
      <c r="BJ35" s="207">
        <f>BB35+BE35+BH35</f>
        <v>307574</v>
      </c>
      <c r="BK35" s="1"/>
      <c r="BL35" s="1"/>
    </row>
    <row r="36" spans="1:62" ht="24.75" customHeight="1" thickBot="1">
      <c r="A36" s="575" t="s">
        <v>48</v>
      </c>
      <c r="B36" s="576"/>
      <c r="C36" s="576"/>
      <c r="D36" s="576"/>
      <c r="E36" s="576"/>
      <c r="F36" s="80"/>
      <c r="G36" s="81"/>
      <c r="H36" s="105">
        <v>3804</v>
      </c>
      <c r="I36" s="80"/>
      <c r="J36" s="81"/>
      <c r="K36" s="105">
        <v>759</v>
      </c>
      <c r="L36" s="324"/>
      <c r="M36" s="111"/>
      <c r="N36" s="107"/>
      <c r="O36" s="108"/>
      <c r="P36" s="105">
        <v>57408</v>
      </c>
      <c r="Q36" s="107"/>
      <c r="R36" s="108"/>
      <c r="S36" s="105">
        <v>3000</v>
      </c>
      <c r="T36" s="107"/>
      <c r="U36" s="108"/>
      <c r="V36" s="105">
        <v>2695</v>
      </c>
      <c r="W36" s="110"/>
      <c r="X36" s="111"/>
      <c r="Y36" s="107"/>
      <c r="Z36" s="108"/>
      <c r="AA36" s="105">
        <v>4250</v>
      </c>
      <c r="AB36" s="107"/>
      <c r="AC36" s="108"/>
      <c r="AD36" s="105">
        <v>1225</v>
      </c>
      <c r="AE36" s="110"/>
      <c r="AF36" s="111"/>
      <c r="AG36" s="107"/>
      <c r="AH36" s="108"/>
      <c r="AI36" s="105">
        <v>2713</v>
      </c>
      <c r="AJ36" s="107"/>
      <c r="AK36" s="108"/>
      <c r="AL36" s="105">
        <v>2940</v>
      </c>
      <c r="AM36" s="110"/>
      <c r="AN36" s="111"/>
      <c r="AO36" s="107"/>
      <c r="AP36" s="108"/>
      <c r="AQ36" s="105">
        <v>700</v>
      </c>
      <c r="AR36" s="107"/>
      <c r="AS36" s="108"/>
      <c r="AT36" s="105"/>
      <c r="AU36" s="107"/>
      <c r="AV36" s="108"/>
      <c r="AW36" s="105"/>
      <c r="AX36" s="153"/>
      <c r="AY36" s="154"/>
      <c r="AZ36" s="80"/>
      <c r="BA36" s="81"/>
      <c r="BB36" s="322">
        <f>H36+P36+S36+AA36+AI36+AQ36</f>
        <v>71875</v>
      </c>
      <c r="BC36" s="80"/>
      <c r="BD36" s="81"/>
      <c r="BE36" s="322">
        <f>K36+AT36</f>
        <v>759</v>
      </c>
      <c r="BF36" s="80"/>
      <c r="BG36" s="81"/>
      <c r="BH36" s="545">
        <f>V36+AD36+AL36+AW36</f>
        <v>6860</v>
      </c>
      <c r="BI36" s="107"/>
      <c r="BJ36" s="155"/>
    </row>
    <row r="37" spans="1:60" ht="16.5">
      <c r="A37" s="563"/>
      <c r="B37" s="563"/>
      <c r="C37" s="563"/>
      <c r="D37" s="563"/>
      <c r="E37" s="563"/>
      <c r="F37" s="20"/>
      <c r="G37" s="20"/>
      <c r="H37" s="21"/>
      <c r="I37" s="20"/>
      <c r="J37" s="20"/>
      <c r="K37" s="21"/>
      <c r="L37" s="20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Z37" s="128"/>
      <c r="BA37" s="128"/>
      <c r="BB37" s="20"/>
      <c r="BC37" s="20"/>
      <c r="BD37" s="20"/>
      <c r="BE37" s="21"/>
      <c r="BF37" s="128"/>
      <c r="BG37" s="128"/>
      <c r="BH37" s="20"/>
    </row>
    <row r="38" spans="1:60" ht="16.5">
      <c r="A38" s="563"/>
      <c r="B38" s="563"/>
      <c r="C38" s="563"/>
      <c r="D38" s="563"/>
      <c r="E38" s="563"/>
      <c r="F38" s="22"/>
      <c r="G38" s="49"/>
      <c r="H38" s="22"/>
      <c r="I38" s="22"/>
      <c r="J38" s="49"/>
      <c r="K38" s="22"/>
      <c r="L38" s="22"/>
      <c r="M38" s="22"/>
      <c r="N38" s="22"/>
      <c r="O38" s="49"/>
      <c r="P38" s="21"/>
      <c r="Q38" s="21"/>
      <c r="R38" s="49"/>
      <c r="S38" s="21"/>
      <c r="T38" s="21"/>
      <c r="U38" s="21"/>
      <c r="V38" s="21"/>
      <c r="W38" s="21"/>
      <c r="X38" s="21"/>
      <c r="Y38" s="21"/>
      <c r="Z38" s="49"/>
      <c r="AA38" s="21"/>
      <c r="AB38" s="21"/>
      <c r="AC38" s="21"/>
      <c r="AD38" s="21"/>
      <c r="AE38" s="21"/>
      <c r="AF38" s="21"/>
      <c r="AG38" s="21"/>
      <c r="AH38" s="49"/>
      <c r="AI38" s="21"/>
      <c r="AJ38" s="21"/>
      <c r="AK38" s="21"/>
      <c r="AL38" s="21"/>
      <c r="AM38" s="21"/>
      <c r="AN38" s="21"/>
      <c r="AO38" s="21"/>
      <c r="AP38" s="49"/>
      <c r="AQ38" s="21"/>
      <c r="AR38" s="21"/>
      <c r="AS38" s="21"/>
      <c r="AT38" s="21"/>
      <c r="AU38" s="21"/>
      <c r="AV38" s="21"/>
      <c r="AW38" s="21"/>
      <c r="AZ38" s="125"/>
      <c r="BA38" s="49"/>
      <c r="BB38" s="22"/>
      <c r="BC38" s="22"/>
      <c r="BD38" s="49"/>
      <c r="BE38" s="22"/>
      <c r="BF38" s="125"/>
      <c r="BG38" s="21"/>
      <c r="BH38" s="22"/>
    </row>
  </sheetData>
  <sheetProtection/>
  <mergeCells count="101">
    <mergeCell ref="A13:A14"/>
    <mergeCell ref="A16:D16"/>
    <mergeCell ref="A36:E36"/>
    <mergeCell ref="A37:E37"/>
    <mergeCell ref="A38:E38"/>
    <mergeCell ref="A17:A18"/>
    <mergeCell ref="A20:D20"/>
    <mergeCell ref="A21:A26"/>
    <mergeCell ref="B21:B26"/>
    <mergeCell ref="A29:D29"/>
    <mergeCell ref="A31:A35"/>
    <mergeCell ref="B31:D31"/>
    <mergeCell ref="A7:D7"/>
    <mergeCell ref="AE5:AE6"/>
    <mergeCell ref="Q5:Q6"/>
    <mergeCell ref="R5:S5"/>
    <mergeCell ref="T5:T6"/>
    <mergeCell ref="B32:B35"/>
    <mergeCell ref="A8:D8"/>
    <mergeCell ref="A9:A11"/>
    <mergeCell ref="B9:B11"/>
    <mergeCell ref="A12:D12"/>
    <mergeCell ref="F4:H4"/>
    <mergeCell ref="I4:K4"/>
    <mergeCell ref="L4:M4"/>
    <mergeCell ref="AF5:AF6"/>
    <mergeCell ref="AM5:AM6"/>
    <mergeCell ref="A5:D5"/>
    <mergeCell ref="E5:E6"/>
    <mergeCell ref="L5:L6"/>
    <mergeCell ref="N4:P4"/>
    <mergeCell ref="X5:X6"/>
    <mergeCell ref="U5:V5"/>
    <mergeCell ref="AC5:AD5"/>
    <mergeCell ref="AE4:AF4"/>
    <mergeCell ref="N3:P3"/>
    <mergeCell ref="W5:W6"/>
    <mergeCell ref="A1:E1"/>
    <mergeCell ref="J1:K2"/>
    <mergeCell ref="A2:E2"/>
    <mergeCell ref="N1:P2"/>
    <mergeCell ref="F3:M3"/>
    <mergeCell ref="M5:M6"/>
    <mergeCell ref="A3:E3"/>
    <mergeCell ref="N5:N6"/>
    <mergeCell ref="BI5:BI6"/>
    <mergeCell ref="BJ5:BJ6"/>
    <mergeCell ref="F5:F6"/>
    <mergeCell ref="G5:H5"/>
    <mergeCell ref="I5:I6"/>
    <mergeCell ref="J5:K5"/>
    <mergeCell ref="O5:P5"/>
    <mergeCell ref="AN5:AN6"/>
    <mergeCell ref="AR5:AR6"/>
    <mergeCell ref="AX5:AX6"/>
    <mergeCell ref="Q3:X3"/>
    <mergeCell ref="Q4:S4"/>
    <mergeCell ref="W4:X4"/>
    <mergeCell ref="T4:V4"/>
    <mergeCell ref="Y5:Y6"/>
    <mergeCell ref="AB5:AB6"/>
    <mergeCell ref="Y4:AA4"/>
    <mergeCell ref="AB4:AD4"/>
    <mergeCell ref="Y3:AF3"/>
    <mergeCell ref="Z5:AA5"/>
    <mergeCell ref="AO5:AO6"/>
    <mergeCell ref="AP5:AQ5"/>
    <mergeCell ref="AO4:AQ4"/>
    <mergeCell ref="AS5:AT5"/>
    <mergeCell ref="AG5:AG6"/>
    <mergeCell ref="AH5:AI5"/>
    <mergeCell ref="AJ5:AJ6"/>
    <mergeCell ref="AK5:AL5"/>
    <mergeCell ref="AG4:AI4"/>
    <mergeCell ref="AJ4:AL4"/>
    <mergeCell ref="AU5:AU6"/>
    <mergeCell ref="AV5:AW5"/>
    <mergeCell ref="AR3:AY3"/>
    <mergeCell ref="AU4:AW4"/>
    <mergeCell ref="AX4:AY4"/>
    <mergeCell ref="AR4:AT4"/>
    <mergeCell ref="AY5:AY6"/>
    <mergeCell ref="BF5:BF6"/>
    <mergeCell ref="BG5:BH5"/>
    <mergeCell ref="AZ4:BB4"/>
    <mergeCell ref="BC4:BE4"/>
    <mergeCell ref="BF4:BH4"/>
    <mergeCell ref="AZ5:AZ6"/>
    <mergeCell ref="BA5:BB5"/>
    <mergeCell ref="BC5:BC6"/>
    <mergeCell ref="BD5:BE5"/>
    <mergeCell ref="BI4:BJ4"/>
    <mergeCell ref="A4:E4"/>
    <mergeCell ref="AO1:AQ2"/>
    <mergeCell ref="AW1:AY2"/>
    <mergeCell ref="BH1:BJ2"/>
    <mergeCell ref="AC1:AF2"/>
    <mergeCell ref="AZ3:BJ3"/>
    <mergeCell ref="AO3:AQ3"/>
    <mergeCell ref="AG3:AN3"/>
    <mergeCell ref="AM4:AN4"/>
  </mergeCells>
  <printOptions horizontalCentered="1"/>
  <pageMargins left="0" right="0" top="0.35433070866141736" bottom="0" header="0.31496062992125984" footer="0"/>
  <pageSetup fitToWidth="2" horizontalDpi="300" verticalDpi="300" orientation="landscape" paperSize="9" scale="49" r:id="rId1"/>
  <colBreaks count="4" manualBreakCount="4">
    <brk id="16" max="65535" man="1"/>
    <brk id="32" max="65535" man="1"/>
    <brk id="4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Suleta</dc:creator>
  <cp:keywords/>
  <dc:description/>
  <cp:lastModifiedBy>Kushu</cp:lastModifiedBy>
  <cp:lastPrinted>2014-11-25T06:32:53Z</cp:lastPrinted>
  <dcterms:created xsi:type="dcterms:W3CDTF">2012-03-14T09:04:37Z</dcterms:created>
  <dcterms:modified xsi:type="dcterms:W3CDTF">2014-11-25T06:40:04Z</dcterms:modified>
  <cp:category/>
  <cp:version/>
  <cp:contentType/>
  <cp:contentStatus/>
</cp:coreProperties>
</file>